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firstSheet="4" activeTab="10"/>
  </bookViews>
  <sheets>
    <sheet name="Общее" sheetId="11" r:id="rId1"/>
    <sheet name="ИББМ" sheetId="1" r:id="rId2"/>
    <sheet name="ИРИЗЧ" sheetId="2" r:id="rId3"/>
    <sheet name="ХФ" sheetId="3" r:id="rId4"/>
    <sheet name="рф" sheetId="4" r:id="rId5"/>
    <sheet name="ПФ" sheetId="5" r:id="rId6"/>
    <sheet name="ИИТММ" sheetId="6" r:id="rId7"/>
    <sheet name="ФКС" sheetId="7" r:id="rId8"/>
    <sheet name="ИФИЖ" sheetId="8" r:id="rId9"/>
    <sheet name="ИЭП" sheetId="9" r:id="rId10"/>
    <sheet name="ЮФ" sheetId="10" r:id="rId11"/>
    <sheet name="ДФ" sheetId="12" r:id="rId12"/>
    <sheet name="ФСН" sheetId="13" r:id="rId13"/>
    <sheet name="АФ" sheetId="14" r:id="rId1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4" l="1"/>
  <c r="E5" i="4"/>
  <c r="C20" i="9"/>
  <c r="E8" i="4" l="1"/>
  <c r="I14" i="14" l="1"/>
  <c r="I13" i="14"/>
  <c r="I12" i="14"/>
  <c r="Q9" i="7" l="1"/>
  <c r="Q7" i="7"/>
  <c r="U14" i="14" l="1"/>
  <c r="Q14" i="14"/>
  <c r="O14" i="14"/>
  <c r="G14" i="14"/>
  <c r="D14" i="14"/>
  <c r="C14" i="14"/>
  <c r="J14" i="14" s="1"/>
  <c r="O13" i="14"/>
  <c r="G13" i="14"/>
  <c r="D13" i="14"/>
  <c r="C13" i="14"/>
  <c r="U12" i="14"/>
  <c r="Q12" i="14"/>
  <c r="O12" i="14"/>
  <c r="G12" i="14"/>
  <c r="D12" i="14"/>
  <c r="C12" i="14"/>
  <c r="H14" i="14" l="1"/>
  <c r="V14" i="14"/>
  <c r="P14" i="14"/>
  <c r="N14" i="14"/>
  <c r="L14" i="14"/>
  <c r="W14" i="14"/>
  <c r="X14" i="14" s="1"/>
  <c r="T14" i="14"/>
  <c r="R14" i="14"/>
  <c r="E14" i="14" l="1"/>
  <c r="F14" i="14" s="1"/>
  <c r="W5" i="14"/>
  <c r="W6" i="14"/>
  <c r="E6" i="14" s="1"/>
  <c r="F6" i="14" s="1"/>
  <c r="W7" i="14"/>
  <c r="E7" i="14" s="1"/>
  <c r="F7" i="14" s="1"/>
  <c r="W8" i="14"/>
  <c r="X8" i="14" s="1"/>
  <c r="W9" i="14"/>
  <c r="X9" i="14" s="1"/>
  <c r="W10" i="14"/>
  <c r="X10" i="14" s="1"/>
  <c r="W11" i="14"/>
  <c r="X11" i="14" s="1"/>
  <c r="W12" i="14"/>
  <c r="X12" i="14" s="1"/>
  <c r="W13" i="14"/>
  <c r="X13" i="14" s="1"/>
  <c r="X5" i="14"/>
  <c r="V5" i="14"/>
  <c r="V6" i="14"/>
  <c r="V7" i="14"/>
  <c r="V8" i="14"/>
  <c r="V9" i="14"/>
  <c r="V10" i="14"/>
  <c r="V11" i="14"/>
  <c r="V12" i="14"/>
  <c r="V13" i="14"/>
  <c r="T5" i="14"/>
  <c r="T6" i="14"/>
  <c r="T7" i="14"/>
  <c r="T8" i="14"/>
  <c r="T9" i="14"/>
  <c r="T10" i="14"/>
  <c r="T11" i="14"/>
  <c r="T12" i="14"/>
  <c r="T13" i="14"/>
  <c r="R5" i="14"/>
  <c r="R6" i="14"/>
  <c r="R7" i="14"/>
  <c r="R8" i="14"/>
  <c r="R9" i="14"/>
  <c r="R10" i="14"/>
  <c r="R11" i="14"/>
  <c r="R12" i="14"/>
  <c r="R13" i="14"/>
  <c r="P5" i="14"/>
  <c r="P6" i="14"/>
  <c r="P7" i="14"/>
  <c r="P8" i="14"/>
  <c r="P9" i="14"/>
  <c r="P10" i="14"/>
  <c r="P11" i="14"/>
  <c r="P12" i="14"/>
  <c r="P13" i="14"/>
  <c r="N5" i="14"/>
  <c r="N6" i="14"/>
  <c r="N7" i="14"/>
  <c r="N8" i="14"/>
  <c r="N9" i="14"/>
  <c r="N10" i="14"/>
  <c r="N11" i="14"/>
  <c r="N12" i="14"/>
  <c r="N13" i="14"/>
  <c r="L5" i="14"/>
  <c r="L6" i="14"/>
  <c r="L7" i="14"/>
  <c r="L8" i="14"/>
  <c r="L9" i="14"/>
  <c r="L10" i="14"/>
  <c r="L11" i="14"/>
  <c r="L12" i="14"/>
  <c r="L13" i="14"/>
  <c r="J5" i="14"/>
  <c r="J6" i="14"/>
  <c r="J7" i="14"/>
  <c r="J8" i="14"/>
  <c r="J9" i="14"/>
  <c r="J10" i="14"/>
  <c r="J11" i="14"/>
  <c r="J12" i="14"/>
  <c r="J13" i="14"/>
  <c r="H5" i="14"/>
  <c r="H6" i="14"/>
  <c r="H7" i="14"/>
  <c r="H8" i="14"/>
  <c r="H9" i="14"/>
  <c r="H10" i="14"/>
  <c r="H11" i="14"/>
  <c r="H12" i="14"/>
  <c r="H13" i="14"/>
  <c r="F5" i="14"/>
  <c r="E5" i="14"/>
  <c r="W4" i="14"/>
  <c r="E4" i="14"/>
  <c r="F4" i="14" s="1"/>
  <c r="V4" i="14"/>
  <c r="T4" i="14"/>
  <c r="R4" i="14"/>
  <c r="P4" i="14"/>
  <c r="N4" i="14"/>
  <c r="L4" i="14"/>
  <c r="J4" i="14"/>
  <c r="H4" i="14"/>
  <c r="X7" i="14" l="1"/>
  <c r="E8" i="14"/>
  <c r="F8" i="14" s="1"/>
  <c r="E13" i="14"/>
  <c r="F13" i="14" s="1"/>
  <c r="E12" i="14"/>
  <c r="F12" i="14" s="1"/>
  <c r="E11" i="14"/>
  <c r="F11" i="14" s="1"/>
  <c r="E10" i="14"/>
  <c r="F10" i="14" s="1"/>
  <c r="E9" i="14"/>
  <c r="F9" i="14" s="1"/>
  <c r="X6" i="14"/>
  <c r="X4" i="14"/>
  <c r="W8" i="10" l="1"/>
  <c r="V8" i="11" s="1"/>
  <c r="W7" i="10"/>
  <c r="U8" i="10"/>
  <c r="U7" i="10"/>
  <c r="C12" i="13" l="1"/>
  <c r="U12" i="13"/>
  <c r="S12" i="13"/>
  <c r="Q12" i="13"/>
  <c r="R12" i="13" s="1"/>
  <c r="O12" i="13"/>
  <c r="P7" i="11" s="1"/>
  <c r="N12" i="13"/>
  <c r="M12" i="13"/>
  <c r="K12" i="13"/>
  <c r="I12" i="13"/>
  <c r="J12" i="13" s="1"/>
  <c r="G12" i="13"/>
  <c r="D12" i="13"/>
  <c r="W12" i="13" s="1"/>
  <c r="X12" i="13" s="1"/>
  <c r="C11" i="13"/>
  <c r="U11" i="13"/>
  <c r="V6" i="11" s="1"/>
  <c r="S11" i="13"/>
  <c r="M11" i="13"/>
  <c r="K11" i="13"/>
  <c r="I11" i="13"/>
  <c r="G11" i="13"/>
  <c r="D11" i="13"/>
  <c r="C10" i="13"/>
  <c r="N10" i="13" s="1"/>
  <c r="U10" i="13"/>
  <c r="V10" i="13" s="1"/>
  <c r="R10" i="13"/>
  <c r="P10" i="13"/>
  <c r="K10" i="13"/>
  <c r="L10" i="13" s="1"/>
  <c r="I10" i="13"/>
  <c r="J10" i="13" s="1"/>
  <c r="G10" i="13"/>
  <c r="H10" i="13" s="1"/>
  <c r="D10" i="13"/>
  <c r="C9" i="13"/>
  <c r="U9" i="13"/>
  <c r="S9" i="13"/>
  <c r="T9" i="13" s="1"/>
  <c r="O9" i="13"/>
  <c r="M9" i="13"/>
  <c r="K9" i="13"/>
  <c r="I9" i="13"/>
  <c r="H4" i="11" s="1"/>
  <c r="G9" i="13"/>
  <c r="H9" i="13" s="1"/>
  <c r="D9" i="13"/>
  <c r="W8" i="13"/>
  <c r="E8" i="13" s="1"/>
  <c r="F8" i="13" s="1"/>
  <c r="V8" i="13"/>
  <c r="T8" i="13"/>
  <c r="R8" i="13"/>
  <c r="P8" i="13"/>
  <c r="N8" i="13"/>
  <c r="L8" i="13"/>
  <c r="J8" i="13"/>
  <c r="H8" i="13"/>
  <c r="W7" i="13"/>
  <c r="E7" i="13" s="1"/>
  <c r="F7" i="13" s="1"/>
  <c r="V7" i="13"/>
  <c r="T7" i="13"/>
  <c r="R7" i="13"/>
  <c r="P7" i="13"/>
  <c r="N7" i="13"/>
  <c r="L7" i="13"/>
  <c r="J7" i="13"/>
  <c r="H7" i="13"/>
  <c r="W6" i="13"/>
  <c r="E6" i="13" s="1"/>
  <c r="F6" i="13" s="1"/>
  <c r="V6" i="13"/>
  <c r="T6" i="13"/>
  <c r="R6" i="13"/>
  <c r="P6" i="13"/>
  <c r="N6" i="13"/>
  <c r="L6" i="13"/>
  <c r="J6" i="13"/>
  <c r="H6" i="13"/>
  <c r="W5" i="13"/>
  <c r="V5" i="13"/>
  <c r="T5" i="13"/>
  <c r="R5" i="13"/>
  <c r="P5" i="13"/>
  <c r="N5" i="13"/>
  <c r="L5" i="13"/>
  <c r="J5" i="13"/>
  <c r="H5" i="13"/>
  <c r="W4" i="13"/>
  <c r="E4" i="13" s="1"/>
  <c r="F4" i="13" s="1"/>
  <c r="V4" i="13"/>
  <c r="T4" i="13"/>
  <c r="R4" i="13"/>
  <c r="P4" i="13"/>
  <c r="N4" i="13"/>
  <c r="L4" i="13"/>
  <c r="J4" i="13"/>
  <c r="H4" i="13"/>
  <c r="C7" i="12"/>
  <c r="N7" i="12" s="1"/>
  <c r="U7" i="12"/>
  <c r="S7" i="12"/>
  <c r="Q7" i="12"/>
  <c r="O7" i="12"/>
  <c r="K7" i="12"/>
  <c r="I7" i="12"/>
  <c r="G7" i="12"/>
  <c r="D7" i="12"/>
  <c r="W6" i="12"/>
  <c r="V6" i="12"/>
  <c r="T6" i="12"/>
  <c r="R6" i="12"/>
  <c r="P6" i="12"/>
  <c r="N6" i="12"/>
  <c r="L6" i="12"/>
  <c r="J6" i="12"/>
  <c r="H6" i="12"/>
  <c r="W5" i="12"/>
  <c r="E5" i="12" s="1"/>
  <c r="F5" i="12" s="1"/>
  <c r="V5" i="12"/>
  <c r="T5" i="12"/>
  <c r="R5" i="12"/>
  <c r="P5" i="12"/>
  <c r="N5" i="12"/>
  <c r="L5" i="12"/>
  <c r="J5" i="12"/>
  <c r="H5" i="12"/>
  <c r="W4" i="12"/>
  <c r="V4" i="12"/>
  <c r="T4" i="12"/>
  <c r="R4" i="12"/>
  <c r="P4" i="12"/>
  <c r="N4" i="12"/>
  <c r="L4" i="12"/>
  <c r="J4" i="12"/>
  <c r="H4" i="12"/>
  <c r="U9" i="10"/>
  <c r="S9" i="10"/>
  <c r="R6" i="11" s="1"/>
  <c r="Q9" i="10"/>
  <c r="R9" i="10" s="1"/>
  <c r="O9" i="10"/>
  <c r="L9" i="10"/>
  <c r="I9" i="10"/>
  <c r="J9" i="10" s="1"/>
  <c r="G9" i="10"/>
  <c r="H9" i="10" s="1"/>
  <c r="D9" i="10"/>
  <c r="C9" i="10"/>
  <c r="N9" i="10" s="1"/>
  <c r="C8" i="10"/>
  <c r="B8" i="11" s="1"/>
  <c r="X8" i="10"/>
  <c r="S8" i="10"/>
  <c r="T8" i="10" s="1"/>
  <c r="Q8" i="10"/>
  <c r="O8" i="10"/>
  <c r="K8" i="10"/>
  <c r="J8" i="11" s="1"/>
  <c r="L8" i="10"/>
  <c r="I8" i="10"/>
  <c r="H8" i="11" s="1"/>
  <c r="G8" i="10"/>
  <c r="H8" i="10" s="1"/>
  <c r="D8" i="10"/>
  <c r="C8" i="11" s="1"/>
  <c r="C7" i="10"/>
  <c r="N7" i="10" s="1"/>
  <c r="S7" i="10"/>
  <c r="Q7" i="10"/>
  <c r="O7" i="10"/>
  <c r="K7" i="10"/>
  <c r="J4" i="11" s="1"/>
  <c r="I7" i="10"/>
  <c r="G7" i="10"/>
  <c r="D7" i="10"/>
  <c r="Y6" i="10"/>
  <c r="X6" i="10"/>
  <c r="V6" i="10"/>
  <c r="T6" i="10"/>
  <c r="R6" i="10"/>
  <c r="P6" i="10"/>
  <c r="N6" i="10"/>
  <c r="L6" i="10"/>
  <c r="J6" i="10"/>
  <c r="H6" i="10"/>
  <c r="Y5" i="10"/>
  <c r="Z5" i="10" s="1"/>
  <c r="X5" i="10"/>
  <c r="V5" i="10"/>
  <c r="T5" i="10"/>
  <c r="R5" i="10"/>
  <c r="P5" i="10"/>
  <c r="N5" i="10"/>
  <c r="L5" i="10"/>
  <c r="J5" i="10"/>
  <c r="H5" i="10"/>
  <c r="Y4" i="10"/>
  <c r="Z4" i="10" s="1"/>
  <c r="X4" i="10"/>
  <c r="V4" i="10"/>
  <c r="T4" i="10"/>
  <c r="R4" i="10"/>
  <c r="P4" i="10"/>
  <c r="N4" i="10"/>
  <c r="L4" i="10"/>
  <c r="J4" i="10"/>
  <c r="H4" i="10"/>
  <c r="S23" i="9"/>
  <c r="T7" i="11" s="1"/>
  <c r="O23" i="9"/>
  <c r="M23" i="9"/>
  <c r="K23" i="9"/>
  <c r="I23" i="9"/>
  <c r="H7" i="11" s="1"/>
  <c r="G23" i="9"/>
  <c r="D23" i="9"/>
  <c r="C23" i="9"/>
  <c r="S22" i="9"/>
  <c r="O22" i="9"/>
  <c r="M22" i="9"/>
  <c r="K22" i="9"/>
  <c r="L6" i="11" s="1"/>
  <c r="I22" i="9"/>
  <c r="H6" i="11" s="1"/>
  <c r="G22" i="9"/>
  <c r="D22" i="9"/>
  <c r="C22" i="9"/>
  <c r="C21" i="9"/>
  <c r="P21" i="9" s="1"/>
  <c r="U21" i="9"/>
  <c r="V5" i="11" s="1"/>
  <c r="S21" i="9"/>
  <c r="Q21" i="9"/>
  <c r="O21" i="9"/>
  <c r="M21" i="9"/>
  <c r="K21" i="9"/>
  <c r="I21" i="9"/>
  <c r="G21" i="9"/>
  <c r="D21" i="9"/>
  <c r="U20" i="9"/>
  <c r="S20" i="9"/>
  <c r="Q20" i="9"/>
  <c r="O20" i="9"/>
  <c r="P20" i="9" s="1"/>
  <c r="M20" i="9"/>
  <c r="N4" i="11" s="1"/>
  <c r="K20" i="9"/>
  <c r="L20" i="9" s="1"/>
  <c r="I20" i="9"/>
  <c r="G20" i="9"/>
  <c r="D20" i="9"/>
  <c r="W19" i="9"/>
  <c r="E19" i="9" s="1"/>
  <c r="F19" i="9" s="1"/>
  <c r="V19" i="9"/>
  <c r="T19" i="9"/>
  <c r="R19" i="9"/>
  <c r="P19" i="9"/>
  <c r="N19" i="9"/>
  <c r="L19" i="9"/>
  <c r="J19" i="9"/>
  <c r="H19" i="9"/>
  <c r="W18" i="9"/>
  <c r="E18" i="9" s="1"/>
  <c r="F18" i="9" s="1"/>
  <c r="X18" i="9"/>
  <c r="V18" i="9"/>
  <c r="T18" i="9"/>
  <c r="R18" i="9"/>
  <c r="P18" i="9"/>
  <c r="N18" i="9"/>
  <c r="L18" i="9"/>
  <c r="J18" i="9"/>
  <c r="H18" i="9"/>
  <c r="W17" i="9"/>
  <c r="E17" i="9" s="1"/>
  <c r="F17" i="9" s="1"/>
  <c r="V17" i="9"/>
  <c r="T17" i="9"/>
  <c r="R17" i="9"/>
  <c r="P17" i="9"/>
  <c r="N17" i="9"/>
  <c r="L17" i="9"/>
  <c r="J17" i="9"/>
  <c r="H17" i="9"/>
  <c r="W16" i="9"/>
  <c r="E16" i="9" s="1"/>
  <c r="F16" i="9" s="1"/>
  <c r="V16" i="9"/>
  <c r="T16" i="9"/>
  <c r="R16" i="9"/>
  <c r="P16" i="9"/>
  <c r="N16" i="9"/>
  <c r="L16" i="9"/>
  <c r="J16" i="9"/>
  <c r="H16" i="9"/>
  <c r="W15" i="9"/>
  <c r="E15" i="9" s="1"/>
  <c r="F15" i="9" s="1"/>
  <c r="X15" i="9"/>
  <c r="V15" i="9"/>
  <c r="T15" i="9"/>
  <c r="R15" i="9"/>
  <c r="P15" i="9"/>
  <c r="N15" i="9"/>
  <c r="L15" i="9"/>
  <c r="J15" i="9"/>
  <c r="H15" i="9"/>
  <c r="W14" i="9"/>
  <c r="E14" i="9" s="1"/>
  <c r="F14" i="9" s="1"/>
  <c r="V14" i="9"/>
  <c r="T14" i="9"/>
  <c r="R14" i="9"/>
  <c r="P14" i="9"/>
  <c r="N14" i="9"/>
  <c r="L14" i="9"/>
  <c r="J14" i="9"/>
  <c r="H14" i="9"/>
  <c r="W13" i="9"/>
  <c r="E13" i="9" s="1"/>
  <c r="F13" i="9" s="1"/>
  <c r="V13" i="9"/>
  <c r="T13" i="9"/>
  <c r="R13" i="9"/>
  <c r="P13" i="9"/>
  <c r="N13" i="9"/>
  <c r="L13" i="9"/>
  <c r="J13" i="9"/>
  <c r="H13" i="9"/>
  <c r="W12" i="9"/>
  <c r="E12" i="9" s="1"/>
  <c r="F12" i="9" s="1"/>
  <c r="V12" i="9"/>
  <c r="T12" i="9"/>
  <c r="R12" i="9"/>
  <c r="P12" i="9"/>
  <c r="N12" i="9"/>
  <c r="L12" i="9"/>
  <c r="J12" i="9"/>
  <c r="H12" i="9"/>
  <c r="W11" i="9"/>
  <c r="E11" i="9" s="1"/>
  <c r="F11" i="9" s="1"/>
  <c r="V11" i="9"/>
  <c r="T11" i="9"/>
  <c r="R11" i="9"/>
  <c r="P11" i="9"/>
  <c r="N11" i="9"/>
  <c r="L11" i="9"/>
  <c r="J11" i="9"/>
  <c r="H11" i="9"/>
  <c r="W10" i="9"/>
  <c r="E10" i="9" s="1"/>
  <c r="F10" i="9" s="1"/>
  <c r="V10" i="9"/>
  <c r="T10" i="9"/>
  <c r="R10" i="9"/>
  <c r="P10" i="9"/>
  <c r="N10" i="9"/>
  <c r="L10" i="9"/>
  <c r="J10" i="9"/>
  <c r="H10" i="9"/>
  <c r="W9" i="9"/>
  <c r="E9" i="9" s="1"/>
  <c r="F9" i="9" s="1"/>
  <c r="V9" i="9"/>
  <c r="T9" i="9"/>
  <c r="R9" i="9"/>
  <c r="P9" i="9"/>
  <c r="N9" i="9"/>
  <c r="L9" i="9"/>
  <c r="J9" i="9"/>
  <c r="H9" i="9"/>
  <c r="W8" i="9"/>
  <c r="E8" i="9" s="1"/>
  <c r="F8" i="9" s="1"/>
  <c r="V8" i="9"/>
  <c r="T8" i="9"/>
  <c r="R8" i="9"/>
  <c r="P8" i="9"/>
  <c r="N8" i="9"/>
  <c r="L8" i="9"/>
  <c r="J8" i="9"/>
  <c r="H8" i="9"/>
  <c r="W7" i="9"/>
  <c r="E7" i="9" s="1"/>
  <c r="F7" i="9" s="1"/>
  <c r="V7" i="9"/>
  <c r="T7" i="9"/>
  <c r="R7" i="9"/>
  <c r="P7" i="9"/>
  <c r="N7" i="9"/>
  <c r="L7" i="9"/>
  <c r="J7" i="9"/>
  <c r="H7" i="9"/>
  <c r="W6" i="9"/>
  <c r="E6" i="9" s="1"/>
  <c r="F6" i="9" s="1"/>
  <c r="V6" i="9"/>
  <c r="T6" i="9"/>
  <c r="R6" i="9"/>
  <c r="P6" i="9"/>
  <c r="N6" i="9"/>
  <c r="L6" i="9"/>
  <c r="J6" i="9"/>
  <c r="H6" i="9"/>
  <c r="W5" i="9"/>
  <c r="X5" i="9"/>
  <c r="V5" i="9"/>
  <c r="T5" i="9"/>
  <c r="R5" i="9"/>
  <c r="P5" i="9"/>
  <c r="N5" i="9"/>
  <c r="L5" i="9"/>
  <c r="J5" i="9"/>
  <c r="H5" i="9"/>
  <c r="W4" i="9"/>
  <c r="E4" i="9" s="1"/>
  <c r="F4" i="9" s="1"/>
  <c r="V4" i="9"/>
  <c r="T4" i="9"/>
  <c r="R4" i="9"/>
  <c r="P4" i="9"/>
  <c r="N4" i="9"/>
  <c r="L4" i="9"/>
  <c r="J4" i="9"/>
  <c r="H4" i="9"/>
  <c r="T9" i="8"/>
  <c r="R9" i="8"/>
  <c r="L9" i="8"/>
  <c r="I9" i="8"/>
  <c r="G9" i="8"/>
  <c r="H9" i="8" s="1"/>
  <c r="D9" i="8"/>
  <c r="C9" i="8"/>
  <c r="I8" i="8"/>
  <c r="G8" i="8"/>
  <c r="D8" i="8"/>
  <c r="C8" i="8"/>
  <c r="I7" i="8"/>
  <c r="G7" i="8"/>
  <c r="D7" i="8"/>
  <c r="C7" i="8"/>
  <c r="W7" i="8" s="1"/>
  <c r="X7" i="8" s="1"/>
  <c r="W6" i="8"/>
  <c r="E6" i="8" s="1"/>
  <c r="F6" i="8" s="1"/>
  <c r="V6" i="8"/>
  <c r="T6" i="8"/>
  <c r="R6" i="8"/>
  <c r="P6" i="8"/>
  <c r="L6" i="8"/>
  <c r="J6" i="8"/>
  <c r="H6" i="8"/>
  <c r="W5" i="8"/>
  <c r="X5" i="8" s="1"/>
  <c r="V5" i="8"/>
  <c r="T5" i="8"/>
  <c r="R5" i="8"/>
  <c r="P5" i="8"/>
  <c r="L5" i="8"/>
  <c r="J5" i="8"/>
  <c r="H5" i="8"/>
  <c r="E5" i="8"/>
  <c r="F5" i="8" s="1"/>
  <c r="W4" i="8"/>
  <c r="C9" i="7"/>
  <c r="I9" i="7"/>
  <c r="G9" i="7"/>
  <c r="D9" i="7"/>
  <c r="X8" i="7"/>
  <c r="W8" i="7"/>
  <c r="V8" i="7"/>
  <c r="T8" i="7"/>
  <c r="R8" i="7"/>
  <c r="P8" i="7"/>
  <c r="L8" i="7"/>
  <c r="J8" i="7"/>
  <c r="H8" i="7"/>
  <c r="E8" i="7"/>
  <c r="F8" i="7" s="1"/>
  <c r="C7" i="7"/>
  <c r="T7" i="7" s="1"/>
  <c r="V7" i="7"/>
  <c r="M7" i="7"/>
  <c r="K7" i="7"/>
  <c r="L7" i="7" s="1"/>
  <c r="I7" i="7"/>
  <c r="J7" i="7" s="1"/>
  <c r="G7" i="7"/>
  <c r="D7" i="7"/>
  <c r="W6" i="7"/>
  <c r="X6" i="7" s="1"/>
  <c r="V6" i="7"/>
  <c r="T6" i="7"/>
  <c r="R6" i="7"/>
  <c r="P6" i="7"/>
  <c r="L6" i="7"/>
  <c r="J6" i="7"/>
  <c r="H6" i="7"/>
  <c r="E6" i="7"/>
  <c r="F6" i="7" s="1"/>
  <c r="W5" i="7"/>
  <c r="X5" i="7" s="1"/>
  <c r="V5" i="7"/>
  <c r="T5" i="7"/>
  <c r="R5" i="7"/>
  <c r="P5" i="7"/>
  <c r="L5" i="7"/>
  <c r="J5" i="7"/>
  <c r="H5" i="7"/>
  <c r="W4" i="7"/>
  <c r="E4" i="7" s="1"/>
  <c r="F4" i="7" s="1"/>
  <c r="V4" i="7"/>
  <c r="T4" i="7"/>
  <c r="R4" i="7"/>
  <c r="P4" i="7"/>
  <c r="L4" i="7"/>
  <c r="J4" i="7"/>
  <c r="H4" i="7"/>
  <c r="X9" i="6"/>
  <c r="V9" i="6"/>
  <c r="T9" i="6"/>
  <c r="R9" i="6"/>
  <c r="P9" i="6"/>
  <c r="L9" i="6"/>
  <c r="J9" i="6"/>
  <c r="H9" i="6"/>
  <c r="E9" i="6"/>
  <c r="F9" i="6" s="1"/>
  <c r="C8" i="6"/>
  <c r="V8" i="6" s="1"/>
  <c r="S8" i="6"/>
  <c r="O8" i="6"/>
  <c r="P5" i="11" s="1"/>
  <c r="K8" i="6"/>
  <c r="L8" i="6" s="1"/>
  <c r="I8" i="6"/>
  <c r="G8" i="6"/>
  <c r="H8" i="6" s="1"/>
  <c r="D8" i="6"/>
  <c r="C7" i="6"/>
  <c r="R7" i="6" s="1"/>
  <c r="S7" i="6"/>
  <c r="O7" i="6"/>
  <c r="K7" i="6"/>
  <c r="I7" i="6"/>
  <c r="G7" i="6"/>
  <c r="D7" i="6"/>
  <c r="W6" i="6"/>
  <c r="X6" i="6" s="1"/>
  <c r="V6" i="6"/>
  <c r="T6" i="6"/>
  <c r="R6" i="6"/>
  <c r="P6" i="6"/>
  <c r="L6" i="6"/>
  <c r="J6" i="6"/>
  <c r="H6" i="6"/>
  <c r="E6" i="6"/>
  <c r="F6" i="6" s="1"/>
  <c r="W5" i="6"/>
  <c r="W4" i="6"/>
  <c r="E4" i="6" s="1"/>
  <c r="F4" i="6" s="1"/>
  <c r="X4" i="6"/>
  <c r="T4" i="6"/>
  <c r="R4" i="6"/>
  <c r="P4" i="6"/>
  <c r="L4" i="6"/>
  <c r="J4" i="6"/>
  <c r="H4" i="6"/>
  <c r="V6" i="5"/>
  <c r="S6" i="5"/>
  <c r="I6" i="5"/>
  <c r="G6" i="5"/>
  <c r="D6" i="5"/>
  <c r="C6" i="5"/>
  <c r="W5" i="5"/>
  <c r="E5" i="5" s="1"/>
  <c r="F5" i="5" s="1"/>
  <c r="V5" i="5"/>
  <c r="T5" i="5"/>
  <c r="R5" i="5"/>
  <c r="P5" i="5"/>
  <c r="L5" i="5"/>
  <c r="J5" i="5"/>
  <c r="H5" i="5"/>
  <c r="W4" i="5"/>
  <c r="E4" i="5" s="1"/>
  <c r="F4" i="5" s="1"/>
  <c r="T4" i="5"/>
  <c r="R4" i="5"/>
  <c r="P4" i="5"/>
  <c r="L4" i="5"/>
  <c r="J4" i="5"/>
  <c r="H4" i="5"/>
  <c r="G9" i="4"/>
  <c r="D9" i="4"/>
  <c r="C9" i="4"/>
  <c r="P9" i="4" s="1"/>
  <c r="C8" i="4"/>
  <c r="U7" i="4"/>
  <c r="I7" i="4"/>
  <c r="G7" i="4"/>
  <c r="D7" i="4"/>
  <c r="C7" i="4"/>
  <c r="T7" i="4" s="1"/>
  <c r="V6" i="4"/>
  <c r="T6" i="4"/>
  <c r="R6" i="4"/>
  <c r="P6" i="4"/>
  <c r="N6" i="4"/>
  <c r="L6" i="4"/>
  <c r="J6" i="4"/>
  <c r="H6" i="4"/>
  <c r="E6" i="4"/>
  <c r="F6" i="4" s="1"/>
  <c r="N4" i="3"/>
  <c r="H4" i="3"/>
  <c r="P8" i="11"/>
  <c r="V7" i="11"/>
  <c r="R7" i="11"/>
  <c r="N7" i="11"/>
  <c r="E5" i="9"/>
  <c r="F5" i="9" s="1"/>
  <c r="L7" i="12" l="1"/>
  <c r="P7" i="12"/>
  <c r="N22" i="9"/>
  <c r="H5" i="11"/>
  <c r="X10" i="9"/>
  <c r="X19" i="9"/>
  <c r="X4" i="9"/>
  <c r="J23" i="9"/>
  <c r="P4" i="11"/>
  <c r="W21" i="9"/>
  <c r="X21" i="9" s="1"/>
  <c r="H21" i="9"/>
  <c r="T21" i="9"/>
  <c r="X9" i="9"/>
  <c r="R22" i="9"/>
  <c r="T22" i="9"/>
  <c r="V22" i="9"/>
  <c r="P22" i="9"/>
  <c r="H22" i="9"/>
  <c r="J22" i="9"/>
  <c r="V9" i="13"/>
  <c r="E7" i="8"/>
  <c r="F7" i="8" s="1"/>
  <c r="L7" i="8"/>
  <c r="H7" i="6"/>
  <c r="J7" i="6"/>
  <c r="T7" i="6"/>
  <c r="E5" i="6"/>
  <c r="W7" i="6"/>
  <c r="X7" i="6" s="1"/>
  <c r="V11" i="13"/>
  <c r="C7" i="11"/>
  <c r="R8" i="11"/>
  <c r="S8" i="11" s="1"/>
  <c r="B4" i="11"/>
  <c r="K4" i="11" s="1"/>
  <c r="X4" i="7"/>
  <c r="X6" i="8"/>
  <c r="F5" i="11"/>
  <c r="R9" i="4"/>
  <c r="R8" i="6"/>
  <c r="E5" i="7"/>
  <c r="F5" i="7" s="1"/>
  <c r="P7" i="7"/>
  <c r="H7" i="10"/>
  <c r="T9" i="4"/>
  <c r="V7" i="6"/>
  <c r="T5" i="11"/>
  <c r="R7" i="7"/>
  <c r="J9" i="8"/>
  <c r="L23" i="9"/>
  <c r="L12" i="13"/>
  <c r="L22" i="9"/>
  <c r="H7" i="8"/>
  <c r="V20" i="9"/>
  <c r="W22" i="9"/>
  <c r="X22" i="9" s="1"/>
  <c r="N23" i="9"/>
  <c r="N6" i="11"/>
  <c r="P9" i="13"/>
  <c r="H11" i="13"/>
  <c r="P23" i="9"/>
  <c r="L7" i="10"/>
  <c r="J11" i="13"/>
  <c r="L11" i="13"/>
  <c r="B5" i="11"/>
  <c r="Q5" i="11" s="1"/>
  <c r="W8" i="6"/>
  <c r="P7" i="10"/>
  <c r="T9" i="10"/>
  <c r="N11" i="13"/>
  <c r="T7" i="8"/>
  <c r="W20" i="9"/>
  <c r="E20" i="9" s="1"/>
  <c r="F20" i="9" s="1"/>
  <c r="V9" i="10"/>
  <c r="T11" i="13"/>
  <c r="T12" i="13"/>
  <c r="W7" i="7"/>
  <c r="X7" i="7" s="1"/>
  <c r="B6" i="11"/>
  <c r="W6" i="11" s="1"/>
  <c r="P9" i="8"/>
  <c r="H20" i="9"/>
  <c r="N21" i="9"/>
  <c r="P6" i="11"/>
  <c r="T7" i="10"/>
  <c r="V12" i="13"/>
  <c r="P7" i="6"/>
  <c r="P7" i="8"/>
  <c r="L7" i="6"/>
  <c r="J8" i="6"/>
  <c r="H7" i="7"/>
  <c r="V7" i="10"/>
  <c r="C5" i="11"/>
  <c r="W10" i="13"/>
  <c r="X10" i="13" s="1"/>
  <c r="E5" i="13"/>
  <c r="F5" i="13" s="1"/>
  <c r="F6" i="11"/>
  <c r="C6" i="11"/>
  <c r="J7" i="12"/>
  <c r="X5" i="12"/>
  <c r="T7" i="12"/>
  <c r="T4" i="11"/>
  <c r="R7" i="12"/>
  <c r="R4" i="11"/>
  <c r="V7" i="12"/>
  <c r="V4" i="11"/>
  <c r="H7" i="12"/>
  <c r="J7" i="8"/>
  <c r="E4" i="8"/>
  <c r="J9" i="7"/>
  <c r="F4" i="11"/>
  <c r="E5" i="10"/>
  <c r="F5" i="10" s="1"/>
  <c r="J7" i="10"/>
  <c r="F8" i="11"/>
  <c r="G8" i="11" s="1"/>
  <c r="Y7" i="10"/>
  <c r="E7" i="10" s="1"/>
  <c r="F7" i="10" s="1"/>
  <c r="C4" i="11"/>
  <c r="Y9" i="10"/>
  <c r="Z9" i="10" s="1"/>
  <c r="J20" i="9"/>
  <c r="J21" i="9"/>
  <c r="F7" i="11"/>
  <c r="X5" i="5"/>
  <c r="U9" i="4"/>
  <c r="V9" i="4" s="1"/>
  <c r="V7" i="4"/>
  <c r="I8" i="11"/>
  <c r="Z6" i="10"/>
  <c r="E6" i="10"/>
  <c r="F6" i="10" s="1"/>
  <c r="W9" i="7"/>
  <c r="X9" i="7" s="1"/>
  <c r="V9" i="7"/>
  <c r="T9" i="7"/>
  <c r="R9" i="7"/>
  <c r="P9" i="7"/>
  <c r="L9" i="7"/>
  <c r="W8" i="11"/>
  <c r="X8" i="11"/>
  <c r="Y8" i="11" s="1"/>
  <c r="M8" i="11"/>
  <c r="O8" i="11"/>
  <c r="X4" i="12"/>
  <c r="E4" i="12"/>
  <c r="F4" i="12" s="1"/>
  <c r="X4" i="5"/>
  <c r="E8" i="6"/>
  <c r="F8" i="6" s="1"/>
  <c r="X8" i="6"/>
  <c r="Q8" i="11"/>
  <c r="H6" i="5"/>
  <c r="K8" i="11"/>
  <c r="P6" i="5"/>
  <c r="L6" i="5"/>
  <c r="W6" i="5"/>
  <c r="X6" i="5" s="1"/>
  <c r="R7" i="4"/>
  <c r="N7" i="4"/>
  <c r="P7" i="4"/>
  <c r="L7" i="4"/>
  <c r="J7" i="4"/>
  <c r="H7" i="4"/>
  <c r="J6" i="5"/>
  <c r="R5" i="11"/>
  <c r="R21" i="9"/>
  <c r="R7" i="10"/>
  <c r="X6" i="12"/>
  <c r="E6" i="12"/>
  <c r="F6" i="12" s="1"/>
  <c r="E7" i="4"/>
  <c r="F7" i="4" s="1"/>
  <c r="T6" i="5"/>
  <c r="L4" i="11"/>
  <c r="L5" i="11"/>
  <c r="H9" i="7"/>
  <c r="R20" i="9"/>
  <c r="T8" i="11"/>
  <c r="U8" i="11" s="1"/>
  <c r="V8" i="10"/>
  <c r="P8" i="6"/>
  <c r="P9" i="10"/>
  <c r="J9" i="13"/>
  <c r="V9" i="8"/>
  <c r="X6" i="9"/>
  <c r="X7" i="9"/>
  <c r="X8" i="9"/>
  <c r="X11" i="9"/>
  <c r="X12" i="9"/>
  <c r="X13" i="9"/>
  <c r="X14" i="9"/>
  <c r="X16" i="9"/>
  <c r="X17" i="9"/>
  <c r="V21" i="9"/>
  <c r="R23" i="9"/>
  <c r="T10" i="13"/>
  <c r="E12" i="13"/>
  <c r="F12" i="13" s="1"/>
  <c r="W8" i="8"/>
  <c r="J8" i="10"/>
  <c r="B7" i="11"/>
  <c r="O7" i="11" s="1"/>
  <c r="W9" i="8"/>
  <c r="X9" i="8" s="1"/>
  <c r="N8" i="10"/>
  <c r="L9" i="13"/>
  <c r="T20" i="9"/>
  <c r="L21" i="9"/>
  <c r="T6" i="11"/>
  <c r="T8" i="6"/>
  <c r="T23" i="9"/>
  <c r="X7" i="10"/>
  <c r="E10" i="13"/>
  <c r="F10" i="13" s="1"/>
  <c r="H12" i="13"/>
  <c r="H9" i="4"/>
  <c r="H23" i="9"/>
  <c r="V23" i="9"/>
  <c r="P8" i="10"/>
  <c r="N9" i="13"/>
  <c r="P11" i="13"/>
  <c r="J9" i="4"/>
  <c r="R7" i="8"/>
  <c r="W23" i="9"/>
  <c r="X23" i="9" s="1"/>
  <c r="W7" i="12"/>
  <c r="X4" i="13"/>
  <c r="X5" i="13"/>
  <c r="X6" i="13"/>
  <c r="X7" i="13"/>
  <c r="X8" i="13"/>
  <c r="R11" i="13"/>
  <c r="W11" i="13"/>
  <c r="X11" i="13" s="1"/>
  <c r="N9" i="4"/>
  <c r="V7" i="8"/>
  <c r="E4" i="10"/>
  <c r="F4" i="10" s="1"/>
  <c r="X9" i="10"/>
  <c r="W9" i="13"/>
  <c r="R9" i="13"/>
  <c r="P12" i="13"/>
  <c r="L9" i="4"/>
  <c r="Y8" i="10"/>
  <c r="Z8" i="10" s="1"/>
  <c r="R8" i="10"/>
  <c r="N20" i="9"/>
  <c r="E21" i="9" l="1"/>
  <c r="F21" i="9" s="1"/>
  <c r="I7" i="11"/>
  <c r="Q7" i="11"/>
  <c r="M6" i="11"/>
  <c r="U6" i="11"/>
  <c r="Q6" i="11"/>
  <c r="O6" i="11"/>
  <c r="S6" i="11"/>
  <c r="K6" i="11"/>
  <c r="G6" i="11"/>
  <c r="M5" i="11"/>
  <c r="U5" i="11"/>
  <c r="E8" i="8"/>
  <c r="S5" i="11"/>
  <c r="E7" i="6"/>
  <c r="F7" i="6" s="1"/>
  <c r="E22" i="9"/>
  <c r="F22" i="9" s="1"/>
  <c r="X6" i="11"/>
  <c r="Y6" i="11" s="1"/>
  <c r="Z7" i="10"/>
  <c r="I4" i="11"/>
  <c r="X20" i="9"/>
  <c r="U4" i="11"/>
  <c r="E7" i="7"/>
  <c r="F7" i="7" s="1"/>
  <c r="M4" i="11"/>
  <c r="G4" i="11"/>
  <c r="I6" i="11"/>
  <c r="E9" i="7"/>
  <c r="F9" i="7" s="1"/>
  <c r="E9" i="10"/>
  <c r="F9" i="10" s="1"/>
  <c r="D8" i="11"/>
  <c r="E8" i="11" s="1"/>
  <c r="X7" i="12"/>
  <c r="E7" i="12"/>
  <c r="F7" i="12" s="1"/>
  <c r="X7" i="11"/>
  <c r="Y7" i="11" s="1"/>
  <c r="M7" i="11"/>
  <c r="K7" i="11"/>
  <c r="U7" i="11"/>
  <c r="E6" i="5"/>
  <c r="F6" i="5" s="1"/>
  <c r="W7" i="11"/>
  <c r="E8" i="10"/>
  <c r="F8" i="10" s="1"/>
  <c r="K5" i="11"/>
  <c r="O5" i="11"/>
  <c r="X5" i="11"/>
  <c r="Y5" i="11" s="1"/>
  <c r="I5" i="11"/>
  <c r="W5" i="11"/>
  <c r="S4" i="11"/>
  <c r="S7" i="11"/>
  <c r="E9" i="8"/>
  <c r="F9" i="8" s="1"/>
  <c r="X4" i="11"/>
  <c r="Y4" i="11" s="1"/>
  <c r="Q4" i="11"/>
  <c r="O4" i="11"/>
  <c r="X9" i="13"/>
  <c r="E9" i="13"/>
  <c r="F9" i="13" s="1"/>
  <c r="E23" i="9"/>
  <c r="F23" i="9" s="1"/>
  <c r="E9" i="4"/>
  <c r="F9" i="4" s="1"/>
  <c r="W4" i="11"/>
  <c r="E11" i="13"/>
  <c r="F11" i="13" s="1"/>
  <c r="G5" i="11"/>
  <c r="G7" i="11"/>
  <c r="D6" i="11" l="1"/>
  <c r="E6" i="11" s="1"/>
  <c r="D4" i="11"/>
  <c r="E4" i="11" s="1"/>
  <c r="D7" i="11"/>
  <c r="E7" i="11" s="1"/>
  <c r="D5" i="11"/>
  <c r="E5" i="11" s="1"/>
</calcChain>
</file>

<file path=xl/sharedStrings.xml><?xml version="1.0" encoding="utf-8"?>
<sst xmlns="http://schemas.openxmlformats.org/spreadsheetml/2006/main" count="615" uniqueCount="62">
  <si>
    <t>Направления подготовки</t>
  </si>
  <si>
    <t>Выпуск</t>
  </si>
  <si>
    <t>Доля занятых</t>
  </si>
  <si>
    <t>Труд-ны</t>
  </si>
  <si>
    <t>Не труд-ны</t>
  </si>
  <si>
    <t>Продолжение обучения</t>
  </si>
  <si>
    <t>Декрет</t>
  </si>
  <si>
    <t>Служба в ВС</t>
  </si>
  <si>
    <t>Свой бизнес</t>
  </si>
  <si>
    <t>Нет данных</t>
  </si>
  <si>
    <t>чел</t>
  </si>
  <si>
    <t>%</t>
  </si>
  <si>
    <t>Магистратура</t>
  </si>
  <si>
    <t>аспирантура</t>
  </si>
  <si>
    <t>06.04.01 - Биология</t>
  </si>
  <si>
    <t>Физическая культура для лиц с отклонениями в состоянии здоровья (адаптивная физическая культура)</t>
  </si>
  <si>
    <t>04.04.01 - Химия</t>
  </si>
  <si>
    <t>03.03.03 - Радиофизика</t>
  </si>
  <si>
    <t>Уровень подготовки</t>
  </si>
  <si>
    <t>магистр</t>
  </si>
  <si>
    <t>Бакалавр</t>
  </si>
  <si>
    <t>10.05.07 - Противодействие техническим разведкам</t>
  </si>
  <si>
    <t>Специалист</t>
  </si>
  <si>
    <t>10.05.02 - Информационная безопасность телекоммуникационных систем</t>
  </si>
  <si>
    <t>Итог</t>
  </si>
  <si>
    <t>Всего</t>
  </si>
  <si>
    <t>бакалавры</t>
  </si>
  <si>
    <t>магистры</t>
  </si>
  <si>
    <t>специалисты</t>
  </si>
  <si>
    <t>38.03.04 - Государственное и муниципальное управление</t>
  </si>
  <si>
    <t>40.03.01 - Юриспруденция</t>
  </si>
  <si>
    <t>ИТОГ</t>
  </si>
  <si>
    <t>Магистр</t>
  </si>
  <si>
    <t>Прикладная математика и информатика</t>
  </si>
  <si>
    <t>Физическая культура</t>
  </si>
  <si>
    <t>Самозанятость</t>
  </si>
  <si>
    <t>Журналистика</t>
  </si>
  <si>
    <t>Филология</t>
  </si>
  <si>
    <t>Прикладная информатика</t>
  </si>
  <si>
    <t>Экономика</t>
  </si>
  <si>
    <t>Менеджмент</t>
  </si>
  <si>
    <t>Управление персоналом</t>
  </si>
  <si>
    <t>Государственное и муниципальное управление</t>
  </si>
  <si>
    <t>Торговое дело</t>
  </si>
  <si>
    <t>Финансы и кредит</t>
  </si>
  <si>
    <t>Таможенное дело</t>
  </si>
  <si>
    <t>Психология</t>
  </si>
  <si>
    <t>Кол-во заполнивших анкету</t>
  </si>
  <si>
    <t>Гостиничное дело</t>
  </si>
  <si>
    <t>бакалавр</t>
  </si>
  <si>
    <t>Туризм</t>
  </si>
  <si>
    <t>Магистры</t>
  </si>
  <si>
    <t>Юриспруденция</t>
  </si>
  <si>
    <t>Право и организация социального обеспечения</t>
  </si>
  <si>
    <t>СПО</t>
  </si>
  <si>
    <t>Бакалавриат</t>
  </si>
  <si>
    <t>Правоохранительная деятельность</t>
  </si>
  <si>
    <t>Социология</t>
  </si>
  <si>
    <t>специалист</t>
  </si>
  <si>
    <t>Психология служебной деятельности</t>
  </si>
  <si>
    <t>Педагогическое образование</t>
  </si>
  <si>
    <t>Психолого-педагогическое образование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</si>
</sst>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9" fontId="1" fillId="0" borderId="9" xfId="0" applyNumberFormat="1" applyFont="1" applyFill="1" applyBorder="1" applyAlignment="1" applyProtection="1"/>
    <xf numFmtId="1" fontId="3" fillId="0" borderId="7" xfId="0" applyNumberFormat="1" applyFont="1" applyFill="1" applyBorder="1" applyAlignment="1" applyProtection="1"/>
    <xf numFmtId="9" fontId="3" fillId="0" borderId="7" xfId="0" applyNumberFormat="1" applyFont="1" applyFill="1" applyBorder="1" applyAlignment="1" applyProtection="1"/>
    <xf numFmtId="0" fontId="3" fillId="0" borderId="7" xfId="0" applyNumberFormat="1" applyFont="1" applyFill="1" applyBorder="1" applyAlignment="1" applyProtection="1"/>
    <xf numFmtId="9" fontId="2" fillId="0" borderId="7" xfId="0" applyNumberFormat="1" applyFont="1" applyFill="1" applyBorder="1" applyAlignment="1" applyProtection="1"/>
    <xf numFmtId="9" fontId="5" fillId="0" borderId="21" xfId="0" applyNumberFormat="1" applyFont="1" applyFill="1" applyBorder="1" applyAlignment="1" applyProtection="1">
      <alignment horizontal="center"/>
    </xf>
    <xf numFmtId="0" fontId="4" fillId="0" borderId="21" xfId="0" applyNumberFormat="1" applyFont="1" applyFill="1" applyBorder="1" applyAlignment="1" applyProtection="1"/>
    <xf numFmtId="9" fontId="4" fillId="0" borderId="21" xfId="0" applyNumberFormat="1" applyFont="1" applyFill="1" applyBorder="1" applyAlignment="1" applyProtection="1"/>
    <xf numFmtId="0" fontId="5" fillId="0" borderId="24" xfId="0" applyNumberFormat="1" applyFont="1" applyFill="1" applyBorder="1" applyAlignment="1" applyProtection="1"/>
    <xf numFmtId="1" fontId="5" fillId="0" borderId="12" xfId="0" applyNumberFormat="1" applyFont="1" applyFill="1" applyBorder="1" applyAlignment="1" applyProtection="1"/>
    <xf numFmtId="0" fontId="4" fillId="0" borderId="13" xfId="0" applyNumberFormat="1" applyFont="1" applyFill="1" applyBorder="1" applyAlignment="1" applyProtection="1"/>
    <xf numFmtId="9" fontId="5" fillId="0" borderId="12" xfId="0" applyNumberFormat="1" applyFont="1" applyFill="1" applyBorder="1" applyAlignment="1" applyProtection="1"/>
    <xf numFmtId="0" fontId="5" fillId="0" borderId="12" xfId="0" applyNumberFormat="1" applyFont="1" applyFill="1" applyBorder="1" applyAlignment="1" applyProtection="1"/>
    <xf numFmtId="9" fontId="4" fillId="0" borderId="25" xfId="0" applyNumberFormat="1" applyFont="1" applyFill="1" applyBorder="1" applyAlignment="1" applyProtection="1"/>
    <xf numFmtId="0" fontId="5" fillId="0" borderId="18" xfId="0" applyNumberFormat="1" applyFont="1" applyFill="1" applyBorder="1" applyAlignment="1" applyProtection="1"/>
    <xf numFmtId="1" fontId="5" fillId="0" borderId="7" xfId="0" applyNumberFormat="1" applyFont="1" applyFill="1" applyBorder="1" applyAlignment="1" applyProtection="1"/>
    <xf numFmtId="0" fontId="4" fillId="0" borderId="11" xfId="0" applyNumberFormat="1" applyFont="1" applyFill="1" applyBorder="1" applyAlignment="1" applyProtection="1"/>
    <xf numFmtId="9" fontId="5" fillId="0" borderId="7" xfId="0" applyNumberFormat="1" applyFont="1" applyFill="1" applyBorder="1" applyAlignment="1" applyProtection="1"/>
    <xf numFmtId="0" fontId="5" fillId="0" borderId="7" xfId="0" applyNumberFormat="1" applyFont="1" applyFill="1" applyBorder="1" applyAlignment="1" applyProtection="1"/>
    <xf numFmtId="9" fontId="4" fillId="0" borderId="19" xfId="0" applyNumberFormat="1" applyFont="1" applyFill="1" applyBorder="1" applyAlignment="1" applyProtection="1"/>
    <xf numFmtId="9" fontId="5" fillId="0" borderId="10" xfId="0" applyNumberFormat="1" applyFont="1" applyFill="1" applyBorder="1" applyAlignment="1" applyProtection="1"/>
    <xf numFmtId="0" fontId="5" fillId="0" borderId="10" xfId="0" applyNumberFormat="1" applyFont="1" applyFill="1" applyBorder="1" applyAlignment="1" applyProtection="1"/>
    <xf numFmtId="1" fontId="5" fillId="0" borderId="10" xfId="0" applyNumberFormat="1" applyFont="1" applyFill="1" applyBorder="1" applyAlignment="1" applyProtection="1"/>
    <xf numFmtId="9" fontId="5" fillId="0" borderId="26" xfId="0" applyNumberFormat="1" applyFont="1" applyFill="1" applyBorder="1" applyAlignment="1" applyProtection="1"/>
    <xf numFmtId="9" fontId="4" fillId="0" borderId="7" xfId="0" applyNumberFormat="1" applyFont="1" applyFill="1" applyBorder="1" applyAlignment="1" applyProtection="1"/>
    <xf numFmtId="0" fontId="2" fillId="0" borderId="0" xfId="0" applyFont="1"/>
    <xf numFmtId="0" fontId="2" fillId="0" borderId="1" xfId="0" applyFont="1" applyBorder="1"/>
    <xf numFmtId="9" fontId="2" fillId="0" borderId="1" xfId="0" applyNumberFormat="1" applyFont="1" applyBorder="1"/>
    <xf numFmtId="0" fontId="2" fillId="0" borderId="2" xfId="0" applyFont="1" applyBorder="1"/>
    <xf numFmtId="9" fontId="2" fillId="0" borderId="2" xfId="0" applyNumberFormat="1" applyFont="1" applyBorder="1"/>
    <xf numFmtId="9" fontId="2" fillId="0" borderId="0" xfId="0" applyNumberFormat="1" applyFont="1"/>
    <xf numFmtId="0" fontId="6" fillId="0" borderId="1" xfId="0" applyNumberFormat="1" applyFont="1" applyFill="1" applyBorder="1" applyAlignment="1" applyProtection="1"/>
    <xf numFmtId="1" fontId="6" fillId="0" borderId="1" xfId="0" applyNumberFormat="1" applyFont="1" applyFill="1" applyBorder="1" applyAlignment="1" applyProtection="1"/>
    <xf numFmtId="1" fontId="2" fillId="0" borderId="1" xfId="0" applyNumberFormat="1" applyFont="1" applyBorder="1"/>
    <xf numFmtId="1" fontId="2" fillId="0" borderId="0" xfId="0" applyNumberFormat="1" applyFont="1"/>
    <xf numFmtId="0" fontId="2" fillId="0" borderId="1" xfId="0" applyFont="1" applyBorder="1" applyAlignment="1"/>
    <xf numFmtId="9" fontId="2" fillId="0" borderId="1" xfId="0" applyNumberFormat="1" applyFont="1" applyBorder="1" applyAlignment="1"/>
    <xf numFmtId="1" fontId="2" fillId="0" borderId="1" xfId="0" applyNumberFormat="1" applyFont="1" applyBorder="1" applyAlignment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/>
    </xf>
    <xf numFmtId="9" fontId="2" fillId="0" borderId="1" xfId="0" applyNumberFormat="1" applyFont="1" applyBorder="1" applyAlignment="1">
      <alignment vertical="top"/>
    </xf>
    <xf numFmtId="0" fontId="2" fillId="0" borderId="1" xfId="0" applyFont="1" applyBorder="1" applyAlignment="1">
      <alignment horizontal="left"/>
    </xf>
    <xf numFmtId="0" fontId="3" fillId="0" borderId="0" xfId="0" applyNumberFormat="1" applyFont="1" applyFill="1" applyBorder="1" applyAlignment="1"/>
    <xf numFmtId="0" fontId="2" fillId="0" borderId="0" xfId="0" applyFont="1" applyAlignment="1">
      <alignment wrapText="1"/>
    </xf>
    <xf numFmtId="0" fontId="2" fillId="0" borderId="1" xfId="0" applyNumberFormat="1" applyFont="1" applyFill="1" applyBorder="1" applyAlignment="1" applyProtection="1"/>
    <xf numFmtId="9" fontId="2" fillId="0" borderId="1" xfId="0" applyNumberFormat="1" applyFont="1" applyFill="1" applyBorder="1" applyAlignment="1" applyProtection="1"/>
    <xf numFmtId="1" fontId="2" fillId="0" borderId="7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wrapText="1"/>
    </xf>
    <xf numFmtId="1" fontId="2" fillId="0" borderId="1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/>
    <xf numFmtId="0" fontId="2" fillId="0" borderId="7" xfId="0" applyNumberFormat="1" applyFont="1" applyFill="1" applyBorder="1" applyAlignment="1" applyProtection="1"/>
    <xf numFmtId="0" fontId="3" fillId="0" borderId="8" xfId="0" applyNumberFormat="1" applyFont="1" applyFill="1" applyBorder="1" applyAlignment="1">
      <alignment wrapText="1"/>
    </xf>
    <xf numFmtId="1" fontId="3" fillId="0" borderId="8" xfId="0" applyNumberFormat="1" applyFont="1" applyFill="1" applyBorder="1" applyAlignment="1" applyProtection="1"/>
    <xf numFmtId="9" fontId="3" fillId="0" borderId="8" xfId="0" applyNumberFormat="1" applyFont="1" applyFill="1" applyBorder="1" applyAlignment="1" applyProtection="1"/>
    <xf numFmtId="0" fontId="2" fillId="0" borderId="7" xfId="0" applyFont="1" applyBorder="1"/>
    <xf numFmtId="9" fontId="2" fillId="0" borderId="7" xfId="0" applyNumberFormat="1" applyFont="1" applyBorder="1"/>
    <xf numFmtId="0" fontId="3" fillId="0" borderId="7" xfId="0" applyNumberFormat="1" applyFont="1" applyFill="1" applyBorder="1"/>
    <xf numFmtId="1" fontId="2" fillId="0" borderId="7" xfId="0" applyNumberFormat="1" applyFont="1" applyBorder="1"/>
    <xf numFmtId="0" fontId="2" fillId="2" borderId="0" xfId="0" applyFont="1" applyFill="1"/>
    <xf numFmtId="0" fontId="2" fillId="3" borderId="1" xfId="0" applyFont="1" applyFill="1" applyBorder="1" applyAlignment="1"/>
    <xf numFmtId="9" fontId="2" fillId="3" borderId="1" xfId="0" applyNumberFormat="1" applyFont="1" applyFill="1" applyBorder="1" applyAlignment="1"/>
    <xf numFmtId="0" fontId="2" fillId="3" borderId="0" xfId="0" applyFont="1" applyFill="1"/>
    <xf numFmtId="0" fontId="2" fillId="3" borderId="1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Alignment="1"/>
    <xf numFmtId="9" fontId="2" fillId="0" borderId="1" xfId="0" applyNumberFormat="1" applyFont="1" applyFill="1" applyBorder="1" applyAlignment="1"/>
    <xf numFmtId="0" fontId="2" fillId="0" borderId="0" xfId="0" applyFont="1" applyFill="1"/>
    <xf numFmtId="1" fontId="2" fillId="0" borderId="1" xfId="0" applyNumberFormat="1" applyFont="1" applyFill="1" applyBorder="1" applyAlignment="1"/>
    <xf numFmtId="0" fontId="4" fillId="0" borderId="14" xfId="0" applyNumberFormat="1" applyFont="1" applyFill="1" applyBorder="1" applyAlignment="1" applyProtection="1">
      <alignment horizontal="center" wrapText="1"/>
    </xf>
    <xf numFmtId="0" fontId="4" fillId="0" borderId="18" xfId="0" applyNumberFormat="1" applyFont="1" applyFill="1" applyBorder="1" applyAlignment="1" applyProtection="1">
      <alignment horizontal="center" wrapText="1"/>
    </xf>
    <xf numFmtId="0" fontId="4" fillId="0" borderId="20" xfId="0" applyNumberFormat="1" applyFont="1" applyFill="1" applyBorder="1" applyAlignment="1" applyProtection="1">
      <alignment horizontal="center" wrapText="1"/>
    </xf>
    <xf numFmtId="0" fontId="4" fillId="0" borderId="15" xfId="0" applyNumberFormat="1" applyFont="1" applyFill="1" applyBorder="1" applyAlignment="1" applyProtection="1">
      <alignment horizontal="center"/>
    </xf>
    <xf numFmtId="0" fontId="4" fillId="0" borderId="7" xfId="0" applyNumberFormat="1" applyFont="1" applyFill="1" applyBorder="1" applyAlignment="1" applyProtection="1">
      <alignment horizontal="center"/>
    </xf>
    <xf numFmtId="0" fontId="4" fillId="0" borderId="21" xfId="0" applyNumberFormat="1" applyFont="1" applyFill="1" applyBorder="1" applyAlignment="1" applyProtection="1">
      <alignment horizontal="center"/>
    </xf>
    <xf numFmtId="0" fontId="4" fillId="0" borderId="15" xfId="0" applyNumberFormat="1" applyFont="1" applyFill="1" applyBorder="1" applyAlignment="1" applyProtection="1">
      <alignment horizontal="center" wrapText="1"/>
    </xf>
    <xf numFmtId="0" fontId="4" fillId="0" borderId="7" xfId="0" applyNumberFormat="1" applyFont="1" applyFill="1" applyBorder="1" applyAlignment="1" applyProtection="1">
      <alignment horizontal="center" wrapText="1"/>
    </xf>
    <xf numFmtId="0" fontId="4" fillId="0" borderId="21" xfId="0" applyNumberFormat="1" applyFont="1" applyFill="1" applyBorder="1" applyAlignment="1" applyProtection="1">
      <alignment horizontal="center" wrapText="1"/>
    </xf>
    <xf numFmtId="0" fontId="5" fillId="0" borderId="16" xfId="0" applyNumberFormat="1" applyFont="1" applyFill="1" applyBorder="1" applyAlignment="1" applyProtection="1">
      <alignment horizontal="center"/>
    </xf>
    <xf numFmtId="9" fontId="4" fillId="0" borderId="15" xfId="0" applyNumberFormat="1" applyFont="1" applyFill="1" applyBorder="1" applyAlignment="1" applyProtection="1">
      <alignment horizontal="center"/>
    </xf>
    <xf numFmtId="9" fontId="4" fillId="0" borderId="17" xfId="0" applyNumberFormat="1" applyFont="1" applyFill="1" applyBorder="1" applyAlignment="1" applyProtection="1">
      <alignment horizontal="center"/>
    </xf>
    <xf numFmtId="0" fontId="5" fillId="0" borderId="11" xfId="0" applyNumberFormat="1" applyFont="1" applyFill="1" applyBorder="1" applyAlignment="1" applyProtection="1">
      <alignment horizontal="center"/>
    </xf>
    <xf numFmtId="0" fontId="5" fillId="0" borderId="22" xfId="0" applyNumberFormat="1" applyFont="1" applyFill="1" applyBorder="1" applyAlignment="1" applyProtection="1">
      <alignment horizontal="center"/>
    </xf>
    <xf numFmtId="9" fontId="4" fillId="0" borderId="7" xfId="0" applyNumberFormat="1" applyFont="1" applyFill="1" applyBorder="1" applyAlignment="1" applyProtection="1">
      <alignment horizontal="center"/>
    </xf>
    <xf numFmtId="9" fontId="4" fillId="0" borderId="21" xfId="0" applyNumberFormat="1" applyFont="1" applyFill="1" applyBorder="1" applyAlignment="1" applyProtection="1">
      <alignment horizontal="center"/>
    </xf>
    <xf numFmtId="9" fontId="5" fillId="0" borderId="7" xfId="0" applyNumberFormat="1" applyFont="1" applyFill="1" applyBorder="1" applyAlignment="1" applyProtection="1">
      <alignment horizontal="center"/>
    </xf>
    <xf numFmtId="9" fontId="4" fillId="0" borderId="7" xfId="0" applyNumberFormat="1" applyFont="1" applyFill="1" applyBorder="1" applyAlignment="1" applyProtection="1"/>
    <xf numFmtId="1" fontId="4" fillId="0" borderId="7" xfId="0" applyNumberFormat="1" applyFont="1" applyFill="1" applyBorder="1" applyAlignment="1" applyProtection="1">
      <alignment horizontal="center"/>
    </xf>
    <xf numFmtId="1" fontId="4" fillId="0" borderId="21" xfId="0" applyNumberFormat="1" applyFont="1" applyFill="1" applyBorder="1" applyAlignment="1" applyProtection="1">
      <alignment horizontal="center"/>
    </xf>
    <xf numFmtId="9" fontId="4" fillId="0" borderId="19" xfId="0" applyNumberFormat="1" applyFont="1" applyFill="1" applyBorder="1" applyAlignment="1" applyProtection="1">
      <alignment horizontal="center"/>
    </xf>
    <xf numFmtId="9" fontId="4" fillId="0" borderId="23" xfId="0" applyNumberFormat="1" applyFont="1" applyFill="1" applyBorder="1" applyAlignment="1" applyProtection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9" fontId="2" fillId="0" borderId="1" xfId="0" applyNumberFormat="1" applyFont="1" applyBorder="1" applyAlignment="1">
      <alignment horizontal="center"/>
    </xf>
    <xf numFmtId="9" fontId="2" fillId="0" borderId="2" xfId="0" applyNumberFormat="1" applyFont="1" applyBorder="1" applyAlignment="1">
      <alignment horizontal="center"/>
    </xf>
    <xf numFmtId="1" fontId="6" fillId="0" borderId="1" xfId="0" applyNumberFormat="1" applyFont="1" applyFill="1" applyBorder="1" applyAlignment="1" applyProtection="1">
      <alignment horizontal="center"/>
    </xf>
    <xf numFmtId="1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9" fontId="2" fillId="0" borderId="1" xfId="0" applyNumberFormat="1" applyFont="1" applyBorder="1" applyAlignment="1">
      <alignment horizontal="center" vertical="top"/>
    </xf>
    <xf numFmtId="1" fontId="2" fillId="0" borderId="1" xfId="0" applyNumberFormat="1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9" fontId="2" fillId="0" borderId="1" xfId="0" applyNumberFormat="1" applyFont="1" applyFill="1" applyBorder="1" applyAlignment="1" applyProtection="1">
      <alignment horizontal="center"/>
    </xf>
    <xf numFmtId="9" fontId="3" fillId="0" borderId="7" xfId="0" applyNumberFormat="1" applyFont="1" applyFill="1" applyBorder="1" applyAlignment="1" applyProtection="1">
      <alignment horizontal="center"/>
    </xf>
    <xf numFmtId="0" fontId="2" fillId="0" borderId="1" xfId="0" applyNumberFormat="1" applyFont="1" applyFill="1" applyBorder="1" applyAlignment="1" applyProtection="1">
      <alignment horizontal="center"/>
    </xf>
    <xf numFmtId="0" fontId="2" fillId="0" borderId="7" xfId="0" applyNumberFormat="1" applyFont="1" applyFill="1" applyBorder="1" applyAlignment="1" applyProtection="1">
      <alignment horizontal="center"/>
    </xf>
    <xf numFmtId="0" fontId="2" fillId="0" borderId="7" xfId="0" applyNumberFormat="1" applyFont="1" applyFill="1" applyBorder="1" applyAlignment="1" applyProtection="1"/>
    <xf numFmtId="0" fontId="3" fillId="0" borderId="7" xfId="0" applyNumberFormat="1" applyFont="1" applyFill="1" applyBorder="1" applyAlignment="1" applyProtection="1">
      <alignment horizontal="center"/>
    </xf>
    <xf numFmtId="1" fontId="3" fillId="0" borderId="7" xfId="0" applyNumberFormat="1" applyFont="1" applyFill="1" applyBorder="1" applyAlignment="1" applyProtection="1">
      <alignment horizontal="center"/>
    </xf>
    <xf numFmtId="1" fontId="2" fillId="0" borderId="1" xfId="0" applyNumberFormat="1" applyFont="1" applyFill="1" applyBorder="1" applyAlignment="1" applyProtection="1">
      <alignment horizontal="center"/>
    </xf>
    <xf numFmtId="0" fontId="2" fillId="0" borderId="1" xfId="0" applyNumberFormat="1" applyFont="1" applyFill="1" applyBorder="1" applyAlignment="1" applyProtection="1">
      <alignment horizontal="center" wrapText="1"/>
    </xf>
    <xf numFmtId="0" fontId="3" fillId="0" borderId="7" xfId="0" applyNumberFormat="1" applyFont="1" applyFill="1" applyBorder="1" applyAlignment="1" applyProtection="1">
      <alignment horizontal="center" wrapText="1"/>
    </xf>
    <xf numFmtId="1" fontId="2" fillId="0" borderId="7" xfId="0" applyNumberFormat="1" applyFont="1" applyFill="1" applyBorder="1" applyAlignment="1" applyProtection="1">
      <alignment horizontal="center"/>
    </xf>
    <xf numFmtId="9" fontId="2" fillId="0" borderId="7" xfId="0" applyNumberFormat="1" applyFont="1" applyFill="1" applyBorder="1" applyAlignment="1" applyProtection="1">
      <alignment horizontal="center"/>
    </xf>
    <xf numFmtId="9" fontId="2" fillId="0" borderId="7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 wrapText="1"/>
    </xf>
    <xf numFmtId="1" fontId="3" fillId="0" borderId="1" xfId="0" applyNumberFormat="1" applyFont="1" applyFill="1" applyBorder="1" applyAlignment="1" applyProtection="1">
      <alignment horizontal="center"/>
    </xf>
    <xf numFmtId="0" fontId="2" fillId="0" borderId="10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3" fillId="2" borderId="0" xfId="0" applyNumberFormat="1" applyFont="1" applyFill="1" applyBorder="1" applyAlignment="1"/>
    <xf numFmtId="0" fontId="2" fillId="2" borderId="1" xfId="0" applyFont="1" applyFill="1" applyBorder="1"/>
    <xf numFmtId="0" fontId="6" fillId="2" borderId="1" xfId="0" applyNumberFormat="1" applyFont="1" applyFill="1" applyBorder="1" applyAlignment="1" applyProtection="1"/>
    <xf numFmtId="0" fontId="3" fillId="2" borderId="1" xfId="0" applyNumberFormat="1" applyFont="1" applyFill="1" applyBorder="1" applyAlignment="1" applyProtection="1"/>
    <xf numFmtId="0" fontId="2" fillId="2" borderId="1" xfId="0" applyNumberFormat="1" applyFont="1" applyFill="1" applyBorder="1" applyAlignment="1" applyProtection="1"/>
    <xf numFmtId="0" fontId="3" fillId="2" borderId="7" xfId="0" applyNumberFormat="1" applyFont="1" applyFill="1" applyBorder="1" applyAlignment="1" applyProtection="1"/>
    <xf numFmtId="9" fontId="2" fillId="2" borderId="1" xfId="0" applyNumberFormat="1" applyFont="1" applyFill="1" applyBorder="1" applyAlignment="1" applyProtection="1"/>
    <xf numFmtId="9" fontId="2" fillId="0" borderId="1" xfId="0" applyNumberFormat="1" applyFont="1" applyFill="1" applyBorder="1"/>
    <xf numFmtId="0" fontId="2" fillId="0" borderId="7" xfId="0" applyFont="1" applyFill="1" applyBorder="1"/>
    <xf numFmtId="9" fontId="2" fillId="0" borderId="7" xfId="0" applyNumberFormat="1" applyFont="1" applyFill="1" applyBorder="1"/>
    <xf numFmtId="0" fontId="5" fillId="2" borderId="20" xfId="0" applyNumberFormat="1" applyFont="1" applyFill="1" applyBorder="1" applyAlignment="1" applyProtection="1"/>
    <xf numFmtId="0" fontId="5" fillId="2" borderId="21" xfId="0" applyNumberFormat="1" applyFont="1" applyFill="1" applyBorder="1" applyAlignment="1" applyProtection="1"/>
    <xf numFmtId="0" fontId="4" fillId="2" borderId="22" xfId="0" applyNumberFormat="1" applyFont="1" applyFill="1" applyBorder="1" applyAlignment="1" applyProtection="1"/>
    <xf numFmtId="9" fontId="5" fillId="2" borderId="27" xfId="0" applyNumberFormat="1" applyFont="1" applyFill="1" applyBorder="1" applyAlignment="1" applyProtection="1"/>
    <xf numFmtId="0" fontId="5" fillId="2" borderId="27" xfId="0" applyNumberFormat="1" applyFont="1" applyFill="1" applyBorder="1" applyAlignment="1" applyProtection="1"/>
    <xf numFmtId="9" fontId="5" fillId="2" borderId="28" xfId="0" applyNumberFormat="1" applyFont="1" applyFill="1" applyBorder="1" applyAlignment="1" applyProtection="1"/>
    <xf numFmtId="0" fontId="0" fillId="2" borderId="0" xfId="0" applyFill="1"/>
    <xf numFmtId="0" fontId="2" fillId="2" borderId="7" xfId="0" applyNumberFormat="1" applyFont="1" applyFill="1" applyBorder="1" applyAlignment="1" applyProtection="1"/>
    <xf numFmtId="1" fontId="3" fillId="2" borderId="7" xfId="0" applyNumberFormat="1" applyFont="1" applyFill="1" applyBorder="1" applyAlignment="1" applyProtection="1"/>
    <xf numFmtId="9" fontId="2" fillId="2" borderId="7" xfId="0" applyNumberFormat="1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zoomScale="90" zoomScaleNormal="90" workbookViewId="0">
      <selection activeCell="C8" sqref="C8"/>
    </sheetView>
  </sheetViews>
  <sheetFormatPr defaultRowHeight="15" x14ac:dyDescent="0.25"/>
  <cols>
    <col min="1" max="1" width="39" customWidth="1"/>
    <col min="2" max="2" width="15.28515625" customWidth="1"/>
    <col min="3" max="3" width="17.5703125" customWidth="1"/>
    <col min="5" max="5" width="8.85546875" style="1"/>
    <col min="7" max="7" width="8.85546875" style="1"/>
    <col min="9" max="9" width="8.85546875" style="1"/>
    <col min="11" max="11" width="8.85546875" style="1"/>
    <col min="13" max="13" width="8.85546875" style="1"/>
    <col min="15" max="15" width="8.85546875" style="1"/>
    <col min="17" max="17" width="8.85546875" style="1"/>
    <col min="19" max="19" width="8.85546875" style="1"/>
    <col min="21" max="21" width="8.85546875" style="1"/>
    <col min="23" max="23" width="8.85546875" style="1"/>
    <col min="25" max="25" width="8.85546875" style="1"/>
  </cols>
  <sheetData>
    <row r="1" spans="1:25" ht="18.75" x14ac:dyDescent="0.3">
      <c r="A1" s="69" t="s">
        <v>18</v>
      </c>
      <c r="B1" s="72" t="s">
        <v>1</v>
      </c>
      <c r="C1" s="75" t="s">
        <v>47</v>
      </c>
      <c r="D1" s="78" t="s">
        <v>2</v>
      </c>
      <c r="E1" s="79"/>
      <c r="F1" s="72" t="s">
        <v>3</v>
      </c>
      <c r="G1" s="79"/>
      <c r="H1" s="72" t="s">
        <v>4</v>
      </c>
      <c r="I1" s="79"/>
      <c r="J1" s="72" t="s">
        <v>5</v>
      </c>
      <c r="K1" s="79"/>
      <c r="L1" s="72"/>
      <c r="M1" s="79"/>
      <c r="N1" s="72"/>
      <c r="O1" s="79"/>
      <c r="P1" s="72" t="s">
        <v>6</v>
      </c>
      <c r="Q1" s="79"/>
      <c r="R1" s="72" t="s">
        <v>7</v>
      </c>
      <c r="S1" s="79"/>
      <c r="T1" s="72" t="s">
        <v>8</v>
      </c>
      <c r="U1" s="79"/>
      <c r="V1" s="72" t="s">
        <v>35</v>
      </c>
      <c r="W1" s="79"/>
      <c r="X1" s="72" t="s">
        <v>9</v>
      </c>
      <c r="Y1" s="80"/>
    </row>
    <row r="2" spans="1:25" ht="18.75" x14ac:dyDescent="0.3">
      <c r="A2" s="70"/>
      <c r="B2" s="73"/>
      <c r="C2" s="76"/>
      <c r="D2" s="81" t="s">
        <v>10</v>
      </c>
      <c r="E2" s="83" t="s">
        <v>11</v>
      </c>
      <c r="F2" s="73" t="s">
        <v>10</v>
      </c>
      <c r="G2" s="83" t="s">
        <v>11</v>
      </c>
      <c r="H2" s="73" t="s">
        <v>10</v>
      </c>
      <c r="I2" s="83" t="s">
        <v>11</v>
      </c>
      <c r="J2" s="85" t="s">
        <v>55</v>
      </c>
      <c r="K2" s="85"/>
      <c r="L2" s="73" t="s">
        <v>12</v>
      </c>
      <c r="M2" s="86"/>
      <c r="N2" s="73" t="s">
        <v>13</v>
      </c>
      <c r="O2" s="86"/>
      <c r="P2" s="73" t="s">
        <v>10</v>
      </c>
      <c r="Q2" s="83" t="s">
        <v>11</v>
      </c>
      <c r="R2" s="73" t="s">
        <v>10</v>
      </c>
      <c r="S2" s="83" t="s">
        <v>11</v>
      </c>
      <c r="T2" s="73" t="s">
        <v>10</v>
      </c>
      <c r="U2" s="83" t="s">
        <v>11</v>
      </c>
      <c r="V2" s="87" t="s">
        <v>10</v>
      </c>
      <c r="W2" s="83" t="s">
        <v>11</v>
      </c>
      <c r="X2" s="73" t="s">
        <v>10</v>
      </c>
      <c r="Y2" s="89" t="s">
        <v>11</v>
      </c>
    </row>
    <row r="3" spans="1:25" ht="19.5" thickBot="1" x14ac:dyDescent="0.35">
      <c r="A3" s="71"/>
      <c r="B3" s="74"/>
      <c r="C3" s="77"/>
      <c r="D3" s="82"/>
      <c r="E3" s="84"/>
      <c r="F3" s="74"/>
      <c r="G3" s="84"/>
      <c r="H3" s="74"/>
      <c r="I3" s="84"/>
      <c r="J3" s="6"/>
      <c r="K3" s="6"/>
      <c r="L3" s="7" t="s">
        <v>10</v>
      </c>
      <c r="M3" s="8" t="s">
        <v>11</v>
      </c>
      <c r="N3" s="7" t="s">
        <v>10</v>
      </c>
      <c r="O3" s="8" t="s">
        <v>11</v>
      </c>
      <c r="P3" s="74"/>
      <c r="Q3" s="84"/>
      <c r="R3" s="74"/>
      <c r="S3" s="84"/>
      <c r="T3" s="74"/>
      <c r="U3" s="84"/>
      <c r="V3" s="88"/>
      <c r="W3" s="84"/>
      <c r="X3" s="74"/>
      <c r="Y3" s="90"/>
    </row>
    <row r="4" spans="1:25" ht="18.75" x14ac:dyDescent="0.3">
      <c r="A4" s="9" t="s">
        <v>25</v>
      </c>
      <c r="B4" s="10">
        <f>ИББМ!C4+ИРИЗЧ!C4+ХФ!C4+рф!C7+ПФ!C6+ИИТММ!C7+ФКС!C7+ИФИЖ!C7+ИЭП!C20+ЮФ!C7+ДФ!C7+ФСН!C9+АФ!C12</f>
        <v>1048</v>
      </c>
      <c r="C4" s="10">
        <f>ИББМ!D4+ИРИЗЧ!D4+ХФ!D4+рф!D7+ПФ!D6+ИИТММ!D7+ФКС!D7+ИФИЖ!D7+ИЭП!D20+ЮФ!D7+ДФ!D7+ФСН!D9+АФ!D12</f>
        <v>997</v>
      </c>
      <c r="D4" s="11">
        <f>B4-X4-H4</f>
        <v>845</v>
      </c>
      <c r="E4" s="12">
        <f>D4/B4</f>
        <v>0.80629770992366412</v>
      </c>
      <c r="F4" s="10">
        <f>ИББМ!G4+ИРИЗЧ!G4+ХФ!G4+рф!G7+ПФ!G6+ИИТММ!G7+ФКС!G7+ИФИЖ!G7+ИЭП!G20+ЮФ!G7+ДФ!G7+ФСН!G9+АФ!G12</f>
        <v>731</v>
      </c>
      <c r="G4" s="12">
        <f>F4/B4</f>
        <v>0.6975190839694656</v>
      </c>
      <c r="H4" s="10">
        <f>ИББМ!I4+рф!I7+ПФ!I6+ИИТММ!I7+ФКС!I7+ИФИЖ!I7+ИЭП!I20+ЮФ!I7+ДФ!I7+ФСН!I9+АФ!I12</f>
        <v>152</v>
      </c>
      <c r="I4" s="12">
        <f>H4/B4</f>
        <v>0.14503816793893129</v>
      </c>
      <c r="J4" s="13">
        <f>ЮФ!K7</f>
        <v>46</v>
      </c>
      <c r="K4" s="12">
        <f>J4/B4</f>
        <v>4.3893129770992363E-2</v>
      </c>
      <c r="L4" s="13">
        <f>ИРИЗЧ!K4+ПФ!K6+ИИТММ!K8+ДФ!K7+ФСН!K10+ИЭП!K20</f>
        <v>30</v>
      </c>
      <c r="M4" s="12">
        <f>L4/B4</f>
        <v>2.8625954198473282E-2</v>
      </c>
      <c r="N4" s="13">
        <f>ХФ!M4+рф!M7+ИЭП!M20+ЮФ!O7+ФСН!M9</f>
        <v>21</v>
      </c>
      <c r="O4" s="12">
        <f>N4/B4</f>
        <v>2.0038167938931296E-2</v>
      </c>
      <c r="P4" s="10">
        <f>рф!O7+ПФ!O6+ИИТММ!O7+ИЭП!O20+ЮФ!Q7+ФСН!O9+АФ!O12</f>
        <v>34</v>
      </c>
      <c r="Q4" s="12">
        <f>P3/B4</f>
        <v>0</v>
      </c>
      <c r="R4" s="13">
        <f>ИЭП!Q20+ЮФ!S7+ДФ!Q7+ФСН!Q9+АФ!Q12</f>
        <v>7</v>
      </c>
      <c r="S4" s="12">
        <f>R4/B4</f>
        <v>6.6793893129770991E-3</v>
      </c>
      <c r="T4" s="13">
        <f>ПФ!S6+ИИТММ!S7+ФКС!S7+ИЭП!S20+ЮФ!U7+ДФ!S7+ФСН!S9+АФ!S12</f>
        <v>41</v>
      </c>
      <c r="U4" s="12">
        <f>T4/B4</f>
        <v>3.9122137404580155E-2</v>
      </c>
      <c r="V4" s="10">
        <f>ПФ!U6+ИИТММ!U7+ФКС!U7+ИЭП!U20+ДФ!U7+ФСН!U9+ЮФ!W7+АФ!U12</f>
        <v>15</v>
      </c>
      <c r="W4" s="12">
        <f>V4/B4</f>
        <v>1.4312977099236641E-2</v>
      </c>
      <c r="X4" s="13">
        <f>B4-C4</f>
        <v>51</v>
      </c>
      <c r="Y4" s="14">
        <f>X4/B4</f>
        <v>4.8664122137404578E-2</v>
      </c>
    </row>
    <row r="5" spans="1:25" ht="18.75" x14ac:dyDescent="0.3">
      <c r="A5" s="15" t="s">
        <v>26</v>
      </c>
      <c r="B5" s="16">
        <f>ИРИЗЧ!C4+рф!C8+ПФ!C6+ИИТММ!C8+ФКС!C8+ИФИЖ!C8+ИЭП!C21+ДФ!C7+ФСН!C10+АФ!C13</f>
        <v>352</v>
      </c>
      <c r="C5" s="16">
        <f>ИРИЗЧ!D4+рф!D8+ИИТММ!D8+ФКС!D8+ИФИЖ!D8+ИЭП!D21+ДФ!D7+ФСН!D10+ПФ!D6+АФ!D13</f>
        <v>338</v>
      </c>
      <c r="D5" s="17">
        <f>B5-X5-H5</f>
        <v>282</v>
      </c>
      <c r="E5" s="18">
        <f>D5/B5</f>
        <v>0.80113636363636365</v>
      </c>
      <c r="F5" s="16">
        <f>ИРИЗЧ!G4+рф!G8+ПФ!G6+ИИТММ!G8+ФКС!G8+ИФИЖ!G8+ИЭП!G21+ДФ!G7+ФСН!G10+АФ!G13</f>
        <v>249</v>
      </c>
      <c r="G5" s="18">
        <f>F5/B5</f>
        <v>0.70738636363636365</v>
      </c>
      <c r="H5" s="16">
        <f>рф!I8+ПФ!I6+ИИТММ!I8+ФКС!I8+ИФИЖ!I8+ИЭП!I21+ФСН!I10+АФ!I13</f>
        <v>56</v>
      </c>
      <c r="I5" s="18">
        <f>H5/B5</f>
        <v>0.15909090909090909</v>
      </c>
      <c r="J5" s="19">
        <v>0</v>
      </c>
      <c r="K5" s="18">
        <f>J5/B5</f>
        <v>0</v>
      </c>
      <c r="L5" s="19">
        <f>ИРИЗЧ!K4+ПФ!K6+ИИТММ!K8+ИЭП!K21+ДФ!K7+ФСН!K10</f>
        <v>29</v>
      </c>
      <c r="M5" s="18">
        <f>L5/B5</f>
        <v>8.2386363636363633E-2</v>
      </c>
      <c r="N5" s="19">
        <v>0</v>
      </c>
      <c r="O5" s="18">
        <f>N5/B5</f>
        <v>0</v>
      </c>
      <c r="P5" s="19">
        <f>ПФ!O6+ИИТММ!O8+ИЭП!O21+АФ!O13</f>
        <v>13</v>
      </c>
      <c r="Q5" s="18">
        <f>P4/B5</f>
        <v>9.6590909090909088E-2</v>
      </c>
      <c r="R5" s="19">
        <f>ИЭП!Q21+ДФ!Q8+ФСН!Q10</f>
        <v>1</v>
      </c>
      <c r="S5" s="18">
        <f>R5/B5</f>
        <v>2.840909090909091E-3</v>
      </c>
      <c r="T5" s="19">
        <f>ПФ!S6+ИИТММ!S8+ИЭП!S21+ДФ!S7+ФСН!S10</f>
        <v>21</v>
      </c>
      <c r="U5" s="18">
        <f>T5/B5</f>
        <v>5.9659090909090912E-2</v>
      </c>
      <c r="V5" s="19">
        <f>ПФ!U6+ИИТММ!U8+ИЭП!U21+ДФ!U7+ФСН!U10</f>
        <v>8</v>
      </c>
      <c r="W5" s="18">
        <f>V5/B5</f>
        <v>2.2727272727272728E-2</v>
      </c>
      <c r="X5" s="19">
        <f>B5-C5</f>
        <v>14</v>
      </c>
      <c r="Y5" s="20">
        <f>X5/B5</f>
        <v>3.9772727272727272E-2</v>
      </c>
    </row>
    <row r="6" spans="1:25" ht="18.75" x14ac:dyDescent="0.3">
      <c r="A6" s="15" t="s">
        <v>51</v>
      </c>
      <c r="B6" s="19">
        <f>ИББМ!C4+ХФ!C4+ИИТММ!C9+ФКС!C9+ИФИЖ!C9+ИЭП!C22+ЮФ!C9+ФСН!C11+АФ!C14</f>
        <v>518</v>
      </c>
      <c r="C6" s="19">
        <f>ИББМ!D4+ХФ!D4+ИИТММ!D9+ФКС!D9+ИФИЖ!D9+ИЭП!D22+ЮФ!D9+ФСН!D11+АФ!D14</f>
        <v>494</v>
      </c>
      <c r="D6" s="17">
        <f>B6-X6-H6</f>
        <v>427</v>
      </c>
      <c r="E6" s="21">
        <f>D6/B6</f>
        <v>0.82432432432432434</v>
      </c>
      <c r="F6" s="22">
        <f>ИББМ!G4+ХФ!G4+ИИТММ!G9+ФКС!G9+ИФИЖ!G9+ИЭП!G22+ЮФ!G9+ФСН!G11+АФ!G14</f>
        <v>384</v>
      </c>
      <c r="G6" s="21">
        <f>F6/B6</f>
        <v>0.74131274131274127</v>
      </c>
      <c r="H6" s="22">
        <f>ИББМ!I4+ФКС!I9+ИФИЖ!I9+ИЭП!I22+ЮФ!I9+ФСН!I11+АФ!I14</f>
        <v>67</v>
      </c>
      <c r="I6" s="21">
        <f>H6/B6</f>
        <v>0.12934362934362933</v>
      </c>
      <c r="J6" s="22">
        <v>0</v>
      </c>
      <c r="K6" s="21">
        <f>J6/B6</f>
        <v>0</v>
      </c>
      <c r="L6" s="22">
        <f>ИЭП!K22</f>
        <v>1</v>
      </c>
      <c r="M6" s="21">
        <f>L6/B6</f>
        <v>1.9305019305019305E-3</v>
      </c>
      <c r="N6" s="22">
        <f>ХФ!M4+ИЭП!M22+ЮФ!O9+ФСН!M11</f>
        <v>14</v>
      </c>
      <c r="O6" s="21">
        <f>N6/B6</f>
        <v>2.7027027027027029E-2</v>
      </c>
      <c r="P6" s="22">
        <f>ИЭП!O22+ЮФ!Q9+АФ!O14</f>
        <v>19</v>
      </c>
      <c r="Q6" s="21">
        <f>P5/B6</f>
        <v>2.5096525096525095E-2</v>
      </c>
      <c r="R6" s="19">
        <f>ИЭП!Q22+ЮФ!S9+ДФ!Q9+ФСН!Q11+АФ!Q14</f>
        <v>2</v>
      </c>
      <c r="S6" s="21">
        <f>R6/B6</f>
        <v>3.8610038610038611E-3</v>
      </c>
      <c r="T6" s="22">
        <f>ИЭП!S22+ЮФ!U9+ФСН!S11+ФКС!S9</f>
        <v>17</v>
      </c>
      <c r="U6" s="21">
        <f>T6/B6</f>
        <v>3.2818532818532815E-2</v>
      </c>
      <c r="V6" s="23">
        <f>ИИТММ!U9+ФКС!U9+ФСН!U11+АФ!U14</f>
        <v>4</v>
      </c>
      <c r="W6" s="21">
        <f>V6/B6</f>
        <v>7.7220077220077222E-3</v>
      </c>
      <c r="X6" s="22">
        <f>B6-C6</f>
        <v>24</v>
      </c>
      <c r="Y6" s="24">
        <f>X6/B6</f>
        <v>4.633204633204633E-2</v>
      </c>
    </row>
    <row r="7" spans="1:25" ht="18.75" x14ac:dyDescent="0.3">
      <c r="A7" s="15" t="s">
        <v>28</v>
      </c>
      <c r="B7" s="19">
        <f>рф!C9+ИЭП!C23+ФСН!C12</f>
        <v>92</v>
      </c>
      <c r="C7" s="19">
        <f>рф!D9+ИЭП!D23+ФСН!D12</f>
        <v>92</v>
      </c>
      <c r="D7" s="17">
        <f>B7-X7-H7</f>
        <v>76</v>
      </c>
      <c r="E7" s="25">
        <f>D7/B7</f>
        <v>0.82608695652173914</v>
      </c>
      <c r="F7" s="19">
        <f>рф!G9+ИЭП!G23+ФСН!G12</f>
        <v>72</v>
      </c>
      <c r="G7" s="25">
        <f>F7/B7</f>
        <v>0.78260869565217395</v>
      </c>
      <c r="H7" s="16">
        <f>рф!I9+ИЭП!I23+ФСН!I12</f>
        <v>16</v>
      </c>
      <c r="I7" s="25">
        <f>H7/B7</f>
        <v>0.17391304347826086</v>
      </c>
      <c r="J7" s="19">
        <v>0</v>
      </c>
      <c r="K7" s="25">
        <f>J7/B7</f>
        <v>0</v>
      </c>
      <c r="L7" s="19">
        <v>0</v>
      </c>
      <c r="M7" s="25">
        <f>L7/B7</f>
        <v>0</v>
      </c>
      <c r="N7" s="19">
        <f>рф!M7</f>
        <v>7</v>
      </c>
      <c r="O7" s="25">
        <f>N7/B7</f>
        <v>7.6086956521739135E-2</v>
      </c>
      <c r="P7" s="19">
        <f>ФСН!O12</f>
        <v>1</v>
      </c>
      <c r="Q7" s="25">
        <f>P6/B7</f>
        <v>0.20652173913043478</v>
      </c>
      <c r="R7" s="19">
        <f>ИЭП!Q23+ЮФ!S10+ДФ!Q10+ФСН!Q12</f>
        <v>0</v>
      </c>
      <c r="S7" s="25">
        <f>R7/B7</f>
        <v>0</v>
      </c>
      <c r="T7" s="19">
        <f>ИЭП!S23+ФСН!S12</f>
        <v>2</v>
      </c>
      <c r="U7" s="25">
        <f>T7/B7</f>
        <v>2.1739130434782608E-2</v>
      </c>
      <c r="V7" s="19">
        <f>ФСН!U12</f>
        <v>1</v>
      </c>
      <c r="W7" s="25">
        <f>V7/B7</f>
        <v>1.0869565217391304E-2</v>
      </c>
      <c r="X7" s="19">
        <f>B7-C7</f>
        <v>0</v>
      </c>
      <c r="Y7" s="20">
        <f>X7/B7</f>
        <v>0</v>
      </c>
    </row>
    <row r="8" spans="1:25" s="145" customFormat="1" ht="19.5" thickBot="1" x14ac:dyDescent="0.35">
      <c r="A8" s="139" t="s">
        <v>54</v>
      </c>
      <c r="B8" s="140">
        <f>ЮФ!C8</f>
        <v>86</v>
      </c>
      <c r="C8" s="140">
        <f>ЮФ!D8</f>
        <v>71</v>
      </c>
      <c r="D8" s="141">
        <f>B8-X8-H8</f>
        <v>58</v>
      </c>
      <c r="E8" s="142">
        <f>D8/B8</f>
        <v>0.67441860465116277</v>
      </c>
      <c r="F8" s="143">
        <f>ЮФ!G8</f>
        <v>25</v>
      </c>
      <c r="G8" s="142">
        <f>F8/B8</f>
        <v>0.29069767441860467</v>
      </c>
      <c r="H8" s="143">
        <f>ЮФ!I8</f>
        <v>13</v>
      </c>
      <c r="I8" s="142">
        <f>H8/B8</f>
        <v>0.15116279069767441</v>
      </c>
      <c r="J8" s="143">
        <f>ЮФ!K8</f>
        <v>46</v>
      </c>
      <c r="K8" s="142">
        <f>J8/B8</f>
        <v>0.53488372093023251</v>
      </c>
      <c r="L8" s="143">
        <v>0</v>
      </c>
      <c r="M8" s="142">
        <f>L8/B8</f>
        <v>0</v>
      </c>
      <c r="N8" s="143">
        <v>0</v>
      </c>
      <c r="O8" s="142">
        <f>N8/B8</f>
        <v>0</v>
      </c>
      <c r="P8" s="143">
        <f>ЮФ!Q8</f>
        <v>1</v>
      </c>
      <c r="Q8" s="142">
        <f>P7/B8</f>
        <v>1.1627906976744186E-2</v>
      </c>
      <c r="R8" s="140">
        <f>ЮФ!S8</f>
        <v>4</v>
      </c>
      <c r="S8" s="142">
        <f>R8/B8</f>
        <v>4.6511627906976744E-2</v>
      </c>
      <c r="T8" s="143">
        <f>ЮФ!U8</f>
        <v>1</v>
      </c>
      <c r="U8" s="142">
        <f>T8/B8</f>
        <v>1.1627906976744186E-2</v>
      </c>
      <c r="V8" s="143">
        <f>ЮФ!W8</f>
        <v>2</v>
      </c>
      <c r="W8" s="142">
        <f>V8/B8</f>
        <v>2.3255813953488372E-2</v>
      </c>
      <c r="X8" s="143">
        <f>B8-C8</f>
        <v>15</v>
      </c>
      <c r="Y8" s="144">
        <f>X8/B8</f>
        <v>0.1744186046511628</v>
      </c>
    </row>
  </sheetData>
  <mergeCells count="31">
    <mergeCell ref="U2:U3"/>
    <mergeCell ref="V2:V3"/>
    <mergeCell ref="W2:W3"/>
    <mergeCell ref="X2:X3"/>
    <mergeCell ref="Y2:Y3"/>
    <mergeCell ref="V1:W1"/>
    <mergeCell ref="X1:Y1"/>
    <mergeCell ref="D2:D3"/>
    <mergeCell ref="E2:E3"/>
    <mergeCell ref="F2:F3"/>
    <mergeCell ref="G2:G3"/>
    <mergeCell ref="H2:H3"/>
    <mergeCell ref="I2:I3"/>
    <mergeCell ref="J2:K2"/>
    <mergeCell ref="L2:M2"/>
    <mergeCell ref="N2:O2"/>
    <mergeCell ref="P2:P3"/>
    <mergeCell ref="Q2:Q3"/>
    <mergeCell ref="R2:R3"/>
    <mergeCell ref="S2:S3"/>
    <mergeCell ref="T2:T3"/>
    <mergeCell ref="H1:I1"/>
    <mergeCell ref="J1:O1"/>
    <mergeCell ref="P1:Q1"/>
    <mergeCell ref="R1:S1"/>
    <mergeCell ref="T1:U1"/>
    <mergeCell ref="A1:A3"/>
    <mergeCell ref="B1:B3"/>
    <mergeCell ref="C1:C3"/>
    <mergeCell ref="D1:E1"/>
    <mergeCell ref="F1:G1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zoomScale="80" zoomScaleNormal="80" workbookViewId="0">
      <selection activeCell="C4" sqref="C4"/>
    </sheetView>
  </sheetViews>
  <sheetFormatPr defaultRowHeight="15.75" x14ac:dyDescent="0.25"/>
  <cols>
    <col min="1" max="2" width="18.42578125" style="26" customWidth="1"/>
    <col min="3" max="3" width="9.140625" style="26"/>
    <col min="4" max="4" width="11.7109375" style="26" customWidth="1"/>
    <col min="5" max="16384" width="9.140625" style="26"/>
  </cols>
  <sheetData>
    <row r="1" spans="1:22" ht="75" customHeight="1" x14ac:dyDescent="0.25">
      <c r="A1" s="91" t="s">
        <v>0</v>
      </c>
      <c r="B1" s="92" t="s">
        <v>18</v>
      </c>
      <c r="C1" s="94" t="s">
        <v>1</v>
      </c>
      <c r="D1" s="91" t="s">
        <v>47</v>
      </c>
      <c r="E1" s="96" t="s">
        <v>2</v>
      </c>
      <c r="F1" s="97"/>
      <c r="G1" s="96" t="s">
        <v>3</v>
      </c>
      <c r="H1" s="97"/>
      <c r="I1" s="96" t="s">
        <v>4</v>
      </c>
      <c r="J1" s="97"/>
      <c r="K1" s="96" t="s">
        <v>5</v>
      </c>
      <c r="L1" s="98"/>
      <c r="M1" s="98"/>
      <c r="N1" s="97"/>
      <c r="O1" s="94" t="s">
        <v>6</v>
      </c>
      <c r="P1" s="94"/>
      <c r="Q1" s="96" t="s">
        <v>7</v>
      </c>
      <c r="R1" s="97"/>
      <c r="S1" s="96" t="s">
        <v>8</v>
      </c>
      <c r="T1" s="97"/>
      <c r="U1" s="96" t="s">
        <v>9</v>
      </c>
      <c r="V1" s="97"/>
    </row>
    <row r="2" spans="1:22" x14ac:dyDescent="0.25">
      <c r="A2" s="91"/>
      <c r="B2" s="93"/>
      <c r="C2" s="94"/>
      <c r="D2" s="91"/>
      <c r="E2" s="94" t="s">
        <v>10</v>
      </c>
      <c r="F2" s="99" t="s">
        <v>11</v>
      </c>
      <c r="G2" s="94" t="s">
        <v>10</v>
      </c>
      <c r="H2" s="99" t="s">
        <v>11</v>
      </c>
      <c r="I2" s="94" t="s">
        <v>10</v>
      </c>
      <c r="J2" s="99" t="s">
        <v>11</v>
      </c>
      <c r="K2" s="27" t="s">
        <v>12</v>
      </c>
      <c r="L2" s="28"/>
      <c r="M2" s="27" t="s">
        <v>13</v>
      </c>
      <c r="N2" s="28"/>
      <c r="O2" s="94" t="s">
        <v>10</v>
      </c>
      <c r="P2" s="99" t="s">
        <v>11</v>
      </c>
      <c r="Q2" s="94" t="s">
        <v>10</v>
      </c>
      <c r="R2" s="99" t="s">
        <v>11</v>
      </c>
      <c r="S2" s="94" t="s">
        <v>10</v>
      </c>
      <c r="T2" s="99" t="s">
        <v>11</v>
      </c>
      <c r="U2" s="94" t="s">
        <v>10</v>
      </c>
      <c r="V2" s="99" t="s">
        <v>11</v>
      </c>
    </row>
    <row r="3" spans="1:22" x14ac:dyDescent="0.25">
      <c r="A3" s="92"/>
      <c r="B3" s="93"/>
      <c r="C3" s="95"/>
      <c r="D3" s="92"/>
      <c r="E3" s="95"/>
      <c r="F3" s="100"/>
      <c r="G3" s="95"/>
      <c r="H3" s="100"/>
      <c r="I3" s="95"/>
      <c r="J3" s="100"/>
      <c r="K3" s="29" t="s">
        <v>10</v>
      </c>
      <c r="L3" s="30" t="s">
        <v>11</v>
      </c>
      <c r="M3" s="29" t="s">
        <v>10</v>
      </c>
      <c r="N3" s="30" t="s">
        <v>11</v>
      </c>
      <c r="O3" s="95"/>
      <c r="P3" s="100"/>
      <c r="Q3" s="95"/>
      <c r="R3" s="100"/>
      <c r="S3" s="95"/>
      <c r="T3" s="100"/>
      <c r="U3" s="95"/>
      <c r="V3" s="100"/>
    </row>
    <row r="4" spans="1:22" x14ac:dyDescent="0.25">
      <c r="A4" s="27" t="s">
        <v>14</v>
      </c>
      <c r="B4" s="27" t="s">
        <v>19</v>
      </c>
      <c r="C4" s="27">
        <v>1</v>
      </c>
      <c r="D4" s="27">
        <v>1</v>
      </c>
      <c r="E4" s="27">
        <v>0</v>
      </c>
      <c r="F4" s="27">
        <v>0</v>
      </c>
      <c r="G4" s="27">
        <v>0</v>
      </c>
      <c r="H4" s="27">
        <v>0</v>
      </c>
      <c r="I4" s="27">
        <v>1</v>
      </c>
      <c r="J4" s="27">
        <v>100</v>
      </c>
      <c r="K4" s="27">
        <v>0</v>
      </c>
      <c r="L4" s="27">
        <v>0</v>
      </c>
      <c r="M4" s="27">
        <v>0</v>
      </c>
      <c r="N4" s="27">
        <v>0</v>
      </c>
      <c r="O4" s="27">
        <v>0</v>
      </c>
      <c r="P4" s="27">
        <v>0</v>
      </c>
      <c r="Q4" s="27">
        <v>0</v>
      </c>
      <c r="R4" s="27">
        <v>0</v>
      </c>
      <c r="S4" s="27">
        <v>0</v>
      </c>
      <c r="T4" s="27">
        <v>0</v>
      </c>
      <c r="U4" s="27">
        <v>0</v>
      </c>
      <c r="V4" s="27">
        <v>0</v>
      </c>
    </row>
  </sheetData>
  <mergeCells count="26">
    <mergeCell ref="S1:T1"/>
    <mergeCell ref="U1:V1"/>
    <mergeCell ref="E2:E3"/>
    <mergeCell ref="F2:F3"/>
    <mergeCell ref="G2:G3"/>
    <mergeCell ref="H2:H3"/>
    <mergeCell ref="I2:I3"/>
    <mergeCell ref="J2:J3"/>
    <mergeCell ref="O2:O3"/>
    <mergeCell ref="P2:P3"/>
    <mergeCell ref="Q2:Q3"/>
    <mergeCell ref="R2:R3"/>
    <mergeCell ref="S2:S3"/>
    <mergeCell ref="T2:T3"/>
    <mergeCell ref="U2:U3"/>
    <mergeCell ref="V2:V3"/>
    <mergeCell ref="G1:H1"/>
    <mergeCell ref="I1:J1"/>
    <mergeCell ref="K1:N1"/>
    <mergeCell ref="O1:P1"/>
    <mergeCell ref="Q1:R1"/>
    <mergeCell ref="A1:A3"/>
    <mergeCell ref="B1:B3"/>
    <mergeCell ref="C1:C3"/>
    <mergeCell ref="D1:D3"/>
    <mergeCell ref="E1:F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zoomScale="70" zoomScaleNormal="70" workbookViewId="0">
      <selection activeCell="C4" sqref="C4"/>
    </sheetView>
  </sheetViews>
  <sheetFormatPr defaultRowHeight="15.75" x14ac:dyDescent="0.25"/>
  <cols>
    <col min="1" max="2" width="18.28515625" style="26" customWidth="1"/>
    <col min="3" max="4" width="13.5703125" style="26" customWidth="1"/>
    <col min="5" max="16384" width="9.140625" style="26"/>
  </cols>
  <sheetData>
    <row r="1" spans="1:22" x14ac:dyDescent="0.25">
      <c r="A1" s="91" t="s">
        <v>0</v>
      </c>
      <c r="B1" s="92" t="s">
        <v>18</v>
      </c>
      <c r="C1" s="94" t="s">
        <v>1</v>
      </c>
      <c r="D1" s="91" t="s">
        <v>47</v>
      </c>
      <c r="E1" s="96" t="s">
        <v>2</v>
      </c>
      <c r="F1" s="97"/>
      <c r="G1" s="96" t="s">
        <v>3</v>
      </c>
      <c r="H1" s="97"/>
      <c r="I1" s="96" t="s">
        <v>4</v>
      </c>
      <c r="J1" s="97"/>
      <c r="K1" s="96" t="s">
        <v>5</v>
      </c>
      <c r="L1" s="98"/>
      <c r="M1" s="98"/>
      <c r="N1" s="97"/>
      <c r="O1" s="94" t="s">
        <v>6</v>
      </c>
      <c r="P1" s="94"/>
      <c r="Q1" s="96" t="s">
        <v>7</v>
      </c>
      <c r="R1" s="97"/>
      <c r="S1" s="96" t="s">
        <v>8</v>
      </c>
      <c r="T1" s="97"/>
      <c r="U1" s="96" t="s">
        <v>9</v>
      </c>
      <c r="V1" s="97"/>
    </row>
    <row r="2" spans="1:22" x14ac:dyDescent="0.25">
      <c r="A2" s="91"/>
      <c r="B2" s="93"/>
      <c r="C2" s="94"/>
      <c r="D2" s="91"/>
      <c r="E2" s="94" t="s">
        <v>10</v>
      </c>
      <c r="F2" s="99" t="s">
        <v>11</v>
      </c>
      <c r="G2" s="94" t="s">
        <v>10</v>
      </c>
      <c r="H2" s="99" t="s">
        <v>11</v>
      </c>
      <c r="I2" s="94" t="s">
        <v>10</v>
      </c>
      <c r="J2" s="99" t="s">
        <v>11</v>
      </c>
      <c r="K2" s="27" t="s">
        <v>12</v>
      </c>
      <c r="L2" s="28"/>
      <c r="M2" s="27" t="s">
        <v>13</v>
      </c>
      <c r="N2" s="28"/>
      <c r="O2" s="94" t="s">
        <v>10</v>
      </c>
      <c r="P2" s="99" t="s">
        <v>11</v>
      </c>
      <c r="Q2" s="94" t="s">
        <v>10</v>
      </c>
      <c r="R2" s="99" t="s">
        <v>11</v>
      </c>
      <c r="S2" s="94" t="s">
        <v>10</v>
      </c>
      <c r="T2" s="99" t="s">
        <v>11</v>
      </c>
      <c r="U2" s="94" t="s">
        <v>10</v>
      </c>
      <c r="V2" s="99" t="s">
        <v>11</v>
      </c>
    </row>
    <row r="3" spans="1:22" x14ac:dyDescent="0.25">
      <c r="A3" s="92"/>
      <c r="B3" s="93"/>
      <c r="C3" s="95"/>
      <c r="D3" s="92"/>
      <c r="E3" s="95"/>
      <c r="F3" s="100"/>
      <c r="G3" s="95"/>
      <c r="H3" s="100"/>
      <c r="I3" s="95"/>
      <c r="J3" s="100"/>
      <c r="K3" s="29" t="s">
        <v>10</v>
      </c>
      <c r="L3" s="30" t="s">
        <v>11</v>
      </c>
      <c r="M3" s="29" t="s">
        <v>10</v>
      </c>
      <c r="N3" s="30" t="s">
        <v>11</v>
      </c>
      <c r="O3" s="95"/>
      <c r="P3" s="100"/>
      <c r="Q3" s="95"/>
      <c r="R3" s="100"/>
      <c r="S3" s="95"/>
      <c r="T3" s="100"/>
      <c r="U3" s="95"/>
      <c r="V3" s="100"/>
    </row>
    <row r="4" spans="1:22" x14ac:dyDescent="0.25">
      <c r="A4" s="27" t="s">
        <v>15</v>
      </c>
      <c r="B4" s="27" t="s">
        <v>20</v>
      </c>
      <c r="C4" s="27">
        <v>1</v>
      </c>
      <c r="D4" s="27">
        <v>1</v>
      </c>
      <c r="E4" s="27">
        <v>1</v>
      </c>
      <c r="F4" s="27">
        <v>100</v>
      </c>
      <c r="G4" s="27">
        <v>1</v>
      </c>
      <c r="H4" s="27">
        <v>100</v>
      </c>
      <c r="I4" s="27">
        <v>0</v>
      </c>
      <c r="J4" s="27">
        <v>0</v>
      </c>
      <c r="K4" s="27">
        <v>1</v>
      </c>
      <c r="L4" s="27">
        <v>100</v>
      </c>
      <c r="M4" s="27">
        <v>0</v>
      </c>
      <c r="N4" s="27">
        <v>0</v>
      </c>
      <c r="O4" s="27">
        <v>0</v>
      </c>
      <c r="P4" s="27">
        <v>0</v>
      </c>
      <c r="Q4" s="27">
        <v>0</v>
      </c>
      <c r="R4" s="27">
        <v>0</v>
      </c>
      <c r="S4" s="27">
        <v>0</v>
      </c>
      <c r="T4" s="27">
        <v>0</v>
      </c>
      <c r="U4" s="27">
        <v>0</v>
      </c>
      <c r="V4" s="27">
        <v>0</v>
      </c>
    </row>
  </sheetData>
  <mergeCells count="26">
    <mergeCell ref="S1:T1"/>
    <mergeCell ref="U1:V1"/>
    <mergeCell ref="E2:E3"/>
    <mergeCell ref="F2:F3"/>
    <mergeCell ref="G2:G3"/>
    <mergeCell ref="H2:H3"/>
    <mergeCell ref="I2:I3"/>
    <mergeCell ref="J2:J3"/>
    <mergeCell ref="O2:O3"/>
    <mergeCell ref="P2:P3"/>
    <mergeCell ref="Q2:Q3"/>
    <mergeCell ref="R2:R3"/>
    <mergeCell ref="S2:S3"/>
    <mergeCell ref="T2:T3"/>
    <mergeCell ref="U2:U3"/>
    <mergeCell ref="V2:V3"/>
    <mergeCell ref="G1:H1"/>
    <mergeCell ref="I1:J1"/>
    <mergeCell ref="K1:N1"/>
    <mergeCell ref="O1:P1"/>
    <mergeCell ref="Q1:R1"/>
    <mergeCell ref="A1:A3"/>
    <mergeCell ref="B1:B3"/>
    <mergeCell ref="C1:C3"/>
    <mergeCell ref="D1:D3"/>
    <mergeCell ref="E1:F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zoomScaleNormal="100" workbookViewId="0">
      <selection activeCell="M4" sqref="M3:N4"/>
    </sheetView>
  </sheetViews>
  <sheetFormatPr defaultRowHeight="15.75" x14ac:dyDescent="0.25"/>
  <cols>
    <col min="1" max="2" width="18.42578125" style="26" customWidth="1"/>
    <col min="3" max="3" width="17.7109375" style="26" customWidth="1"/>
    <col min="4" max="4" width="16.85546875" style="26" customWidth="1"/>
    <col min="5" max="7" width="9.140625" style="26"/>
    <col min="8" max="8" width="9.5703125" style="31" bestFit="1" customWidth="1"/>
    <col min="9" max="13" width="9.140625" style="26"/>
    <col min="14" max="14" width="9.140625" style="31"/>
    <col min="15" max="16384" width="9.140625" style="26"/>
  </cols>
  <sheetData>
    <row r="1" spans="1:22" x14ac:dyDescent="0.25">
      <c r="A1" s="91" t="s">
        <v>0</v>
      </c>
      <c r="B1" s="92" t="s">
        <v>18</v>
      </c>
      <c r="C1" s="94" t="s">
        <v>1</v>
      </c>
      <c r="D1" s="91" t="s">
        <v>47</v>
      </c>
      <c r="E1" s="96" t="s">
        <v>2</v>
      </c>
      <c r="F1" s="97"/>
      <c r="G1" s="96" t="s">
        <v>3</v>
      </c>
      <c r="H1" s="97"/>
      <c r="I1" s="96" t="s">
        <v>4</v>
      </c>
      <c r="J1" s="97"/>
      <c r="K1" s="96" t="s">
        <v>5</v>
      </c>
      <c r="L1" s="98"/>
      <c r="M1" s="98"/>
      <c r="N1" s="97"/>
      <c r="O1" s="94" t="s">
        <v>6</v>
      </c>
      <c r="P1" s="94"/>
      <c r="Q1" s="96" t="s">
        <v>7</v>
      </c>
      <c r="R1" s="97"/>
      <c r="S1" s="96" t="s">
        <v>8</v>
      </c>
      <c r="T1" s="97"/>
      <c r="U1" s="96" t="s">
        <v>9</v>
      </c>
      <c r="V1" s="97"/>
    </row>
    <row r="2" spans="1:22" x14ac:dyDescent="0.25">
      <c r="A2" s="91"/>
      <c r="B2" s="93"/>
      <c r="C2" s="94"/>
      <c r="D2" s="91"/>
      <c r="E2" s="94" t="s">
        <v>10</v>
      </c>
      <c r="F2" s="99" t="s">
        <v>11</v>
      </c>
      <c r="G2" s="94" t="s">
        <v>10</v>
      </c>
      <c r="H2" s="99" t="s">
        <v>11</v>
      </c>
      <c r="I2" s="94" t="s">
        <v>10</v>
      </c>
      <c r="J2" s="99" t="s">
        <v>11</v>
      </c>
      <c r="K2" s="27" t="s">
        <v>12</v>
      </c>
      <c r="L2" s="28"/>
      <c r="M2" s="27" t="s">
        <v>13</v>
      </c>
      <c r="N2" s="28"/>
      <c r="O2" s="94" t="s">
        <v>10</v>
      </c>
      <c r="P2" s="99" t="s">
        <v>11</v>
      </c>
      <c r="Q2" s="94" t="s">
        <v>10</v>
      </c>
      <c r="R2" s="99" t="s">
        <v>11</v>
      </c>
      <c r="S2" s="94" t="s">
        <v>10</v>
      </c>
      <c r="T2" s="99" t="s">
        <v>11</v>
      </c>
      <c r="U2" s="94" t="s">
        <v>10</v>
      </c>
      <c r="V2" s="99" t="s">
        <v>11</v>
      </c>
    </row>
    <row r="3" spans="1:22" x14ac:dyDescent="0.25">
      <c r="A3" s="92"/>
      <c r="B3" s="93"/>
      <c r="C3" s="95"/>
      <c r="D3" s="92"/>
      <c r="E3" s="95"/>
      <c r="F3" s="100"/>
      <c r="G3" s="95"/>
      <c r="H3" s="100"/>
      <c r="I3" s="95"/>
      <c r="J3" s="100"/>
      <c r="K3" s="29" t="s">
        <v>10</v>
      </c>
      <c r="L3" s="30" t="s">
        <v>11</v>
      </c>
      <c r="M3" s="29" t="s">
        <v>10</v>
      </c>
      <c r="N3" s="30" t="s">
        <v>11</v>
      </c>
      <c r="O3" s="95"/>
      <c r="P3" s="100"/>
      <c r="Q3" s="95"/>
      <c r="R3" s="100"/>
      <c r="S3" s="95"/>
      <c r="T3" s="100"/>
      <c r="U3" s="95"/>
      <c r="V3" s="100"/>
    </row>
    <row r="4" spans="1:22" x14ac:dyDescent="0.25">
      <c r="A4" s="27" t="s">
        <v>16</v>
      </c>
      <c r="B4" s="27" t="s">
        <v>32</v>
      </c>
      <c r="C4" s="27">
        <v>5</v>
      </c>
      <c r="D4" s="27">
        <v>5</v>
      </c>
      <c r="E4" s="27">
        <v>5</v>
      </c>
      <c r="F4" s="27">
        <v>100</v>
      </c>
      <c r="G4" s="27">
        <v>4</v>
      </c>
      <c r="H4" s="28">
        <f>G4/C4</f>
        <v>0.8</v>
      </c>
      <c r="I4" s="27">
        <v>0</v>
      </c>
      <c r="J4" s="27">
        <v>0</v>
      </c>
      <c r="K4" s="27">
        <v>0</v>
      </c>
      <c r="L4" s="27">
        <v>0</v>
      </c>
      <c r="M4" s="27">
        <v>1</v>
      </c>
      <c r="N4" s="28">
        <f>M4/C4</f>
        <v>0.2</v>
      </c>
      <c r="O4" s="27">
        <v>0</v>
      </c>
      <c r="P4" s="27">
        <v>0</v>
      </c>
      <c r="Q4" s="27">
        <v>0</v>
      </c>
      <c r="R4" s="27">
        <v>0</v>
      </c>
      <c r="S4" s="27">
        <v>0</v>
      </c>
      <c r="T4" s="27">
        <v>0</v>
      </c>
      <c r="U4" s="27">
        <v>0</v>
      </c>
      <c r="V4" s="27">
        <v>0</v>
      </c>
    </row>
  </sheetData>
  <mergeCells count="26">
    <mergeCell ref="S1:T1"/>
    <mergeCell ref="U1:V1"/>
    <mergeCell ref="E2:E3"/>
    <mergeCell ref="F2:F3"/>
    <mergeCell ref="G2:G3"/>
    <mergeCell ref="H2:H3"/>
    <mergeCell ref="I2:I3"/>
    <mergeCell ref="J2:J3"/>
    <mergeCell ref="O2:O3"/>
    <mergeCell ref="P2:P3"/>
    <mergeCell ref="Q2:Q3"/>
    <mergeCell ref="R2:R3"/>
    <mergeCell ref="S2:S3"/>
    <mergeCell ref="T2:T3"/>
    <mergeCell ref="U2:U3"/>
    <mergeCell ref="V2:V3"/>
    <mergeCell ref="G1:H1"/>
    <mergeCell ref="I1:J1"/>
    <mergeCell ref="K1:N1"/>
    <mergeCell ref="O1:P1"/>
    <mergeCell ref="Q1:R1"/>
    <mergeCell ref="A1:A3"/>
    <mergeCell ref="B1:B3"/>
    <mergeCell ref="C1:C3"/>
    <mergeCell ref="D1:D3"/>
    <mergeCell ref="E1:F1"/>
  </mergeCells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"/>
  <sheetViews>
    <sheetView zoomScale="70" zoomScaleNormal="70" workbookViewId="0">
      <selection activeCell="B7" sqref="B7:C7"/>
    </sheetView>
  </sheetViews>
  <sheetFormatPr defaultRowHeight="15.75" x14ac:dyDescent="0.25"/>
  <cols>
    <col min="1" max="2" width="22.140625" style="26" customWidth="1"/>
    <col min="3" max="3" width="12.28515625" style="26" customWidth="1"/>
    <col min="4" max="4" width="17.5703125" style="26" customWidth="1"/>
    <col min="5" max="5" width="9.140625" style="26"/>
    <col min="6" max="6" width="9.140625" style="31"/>
    <col min="7" max="7" width="9.140625" style="26"/>
    <col min="8" max="8" width="9.140625" style="31"/>
    <col min="9" max="9" width="9.140625" style="26"/>
    <col min="10" max="10" width="9.140625" style="31"/>
    <col min="11" max="11" width="9.140625" style="26"/>
    <col min="12" max="12" width="9.140625" style="31"/>
    <col min="13" max="13" width="9.140625" style="26"/>
    <col min="14" max="14" width="9.140625" style="31"/>
    <col min="15" max="15" width="9.140625" style="26"/>
    <col min="16" max="16" width="9.140625" style="31"/>
    <col min="17" max="17" width="9.140625" style="26"/>
    <col min="18" max="18" width="9.140625" style="31"/>
    <col min="19" max="19" width="9.140625" style="26"/>
    <col min="20" max="20" width="9.140625" style="31"/>
    <col min="21" max="21" width="9.140625" style="26"/>
    <col min="22" max="22" width="9.140625" style="31"/>
    <col min="23" max="16384" width="9.140625" style="26"/>
  </cols>
  <sheetData>
    <row r="1" spans="1:22" x14ac:dyDescent="0.25">
      <c r="A1" s="91" t="s">
        <v>0</v>
      </c>
      <c r="B1" s="92" t="s">
        <v>18</v>
      </c>
      <c r="C1" s="94" t="s">
        <v>1</v>
      </c>
      <c r="D1" s="91" t="s">
        <v>47</v>
      </c>
      <c r="E1" s="96" t="s">
        <v>2</v>
      </c>
      <c r="F1" s="97"/>
      <c r="G1" s="96" t="s">
        <v>3</v>
      </c>
      <c r="H1" s="97"/>
      <c r="I1" s="96" t="s">
        <v>4</v>
      </c>
      <c r="J1" s="97"/>
      <c r="K1" s="96" t="s">
        <v>5</v>
      </c>
      <c r="L1" s="98"/>
      <c r="M1" s="98"/>
      <c r="N1" s="97"/>
      <c r="O1" s="94" t="s">
        <v>6</v>
      </c>
      <c r="P1" s="94"/>
      <c r="Q1" s="96" t="s">
        <v>7</v>
      </c>
      <c r="R1" s="97"/>
      <c r="S1" s="96" t="s">
        <v>8</v>
      </c>
      <c r="T1" s="97"/>
      <c r="U1" s="96" t="s">
        <v>9</v>
      </c>
      <c r="V1" s="97"/>
    </row>
    <row r="2" spans="1:22" x14ac:dyDescent="0.25">
      <c r="A2" s="91"/>
      <c r="B2" s="93"/>
      <c r="C2" s="94"/>
      <c r="D2" s="91"/>
      <c r="E2" s="94" t="s">
        <v>10</v>
      </c>
      <c r="F2" s="99" t="s">
        <v>11</v>
      </c>
      <c r="G2" s="94" t="s">
        <v>10</v>
      </c>
      <c r="H2" s="99" t="s">
        <v>11</v>
      </c>
      <c r="I2" s="94" t="s">
        <v>10</v>
      </c>
      <c r="J2" s="99" t="s">
        <v>11</v>
      </c>
      <c r="K2" s="27" t="s">
        <v>12</v>
      </c>
      <c r="L2" s="28"/>
      <c r="M2" s="27" t="s">
        <v>13</v>
      </c>
      <c r="N2" s="28"/>
      <c r="O2" s="94" t="s">
        <v>10</v>
      </c>
      <c r="P2" s="99" t="s">
        <v>11</v>
      </c>
      <c r="Q2" s="94" t="s">
        <v>10</v>
      </c>
      <c r="R2" s="99" t="s">
        <v>11</v>
      </c>
      <c r="S2" s="94" t="s">
        <v>10</v>
      </c>
      <c r="T2" s="99" t="s">
        <v>11</v>
      </c>
      <c r="U2" s="94" t="s">
        <v>10</v>
      </c>
      <c r="V2" s="99" t="s">
        <v>11</v>
      </c>
    </row>
    <row r="3" spans="1:22" x14ac:dyDescent="0.25">
      <c r="A3" s="92"/>
      <c r="B3" s="93"/>
      <c r="C3" s="95"/>
      <c r="D3" s="92"/>
      <c r="E3" s="95"/>
      <c r="F3" s="100"/>
      <c r="G3" s="95"/>
      <c r="H3" s="100"/>
      <c r="I3" s="95"/>
      <c r="J3" s="100"/>
      <c r="K3" s="29" t="s">
        <v>10</v>
      </c>
      <c r="L3" s="30" t="s">
        <v>11</v>
      </c>
      <c r="M3" s="29" t="s">
        <v>10</v>
      </c>
      <c r="N3" s="30" t="s">
        <v>11</v>
      </c>
      <c r="O3" s="95"/>
      <c r="P3" s="100"/>
      <c r="Q3" s="95"/>
      <c r="R3" s="100"/>
      <c r="S3" s="95"/>
      <c r="T3" s="100"/>
      <c r="U3" s="95"/>
      <c r="V3" s="100"/>
    </row>
    <row r="4" spans="1:22" s="67" customFormat="1" x14ac:dyDescent="0.25">
      <c r="A4" s="64" t="s">
        <v>17</v>
      </c>
      <c r="B4" s="64" t="s">
        <v>20</v>
      </c>
      <c r="C4" s="64">
        <v>1</v>
      </c>
      <c r="D4" s="64">
        <v>1</v>
      </c>
      <c r="E4" s="64">
        <f t="shared" ref="E4:E5" si="0">D4-I4-U4</f>
        <v>1</v>
      </c>
      <c r="F4" s="136">
        <v>0</v>
      </c>
      <c r="G4" s="64">
        <v>0</v>
      </c>
      <c r="H4" s="136">
        <v>0</v>
      </c>
      <c r="I4" s="64">
        <v>0</v>
      </c>
      <c r="J4" s="136">
        <v>1</v>
      </c>
      <c r="K4" s="64">
        <v>1</v>
      </c>
      <c r="L4" s="136">
        <v>0</v>
      </c>
      <c r="M4" s="64">
        <v>0</v>
      </c>
      <c r="N4" s="136">
        <v>0</v>
      </c>
      <c r="O4" s="64">
        <v>0</v>
      </c>
      <c r="P4" s="136">
        <v>0</v>
      </c>
      <c r="Q4" s="64">
        <v>0</v>
      </c>
      <c r="R4" s="136">
        <v>0</v>
      </c>
      <c r="S4" s="64">
        <v>0</v>
      </c>
      <c r="T4" s="136">
        <v>0</v>
      </c>
      <c r="U4" s="64">
        <v>0</v>
      </c>
      <c r="V4" s="136">
        <v>0</v>
      </c>
    </row>
    <row r="5" spans="1:22" x14ac:dyDescent="0.25">
      <c r="A5" s="27" t="s">
        <v>21</v>
      </c>
      <c r="B5" s="27" t="s">
        <v>22</v>
      </c>
      <c r="C5" s="27">
        <v>12</v>
      </c>
      <c r="D5" s="27">
        <v>12</v>
      </c>
      <c r="E5" s="27">
        <f t="shared" si="0"/>
        <v>12</v>
      </c>
      <c r="F5" s="28">
        <v>1</v>
      </c>
      <c r="G5" s="27">
        <v>12</v>
      </c>
      <c r="H5" s="28">
        <v>1</v>
      </c>
      <c r="I5" s="27">
        <v>0</v>
      </c>
      <c r="J5" s="28">
        <v>0</v>
      </c>
      <c r="K5" s="27">
        <v>0</v>
      </c>
      <c r="L5" s="28">
        <v>0</v>
      </c>
      <c r="M5" s="27">
        <v>0</v>
      </c>
      <c r="N5" s="28">
        <v>0</v>
      </c>
      <c r="O5" s="27">
        <v>0</v>
      </c>
      <c r="P5" s="28">
        <v>0</v>
      </c>
      <c r="Q5" s="27">
        <v>0</v>
      </c>
      <c r="R5" s="28">
        <v>0</v>
      </c>
      <c r="S5" s="27">
        <v>0</v>
      </c>
      <c r="T5" s="28">
        <v>0</v>
      </c>
      <c r="U5" s="27">
        <v>0</v>
      </c>
      <c r="V5" s="28">
        <v>0</v>
      </c>
    </row>
    <row r="6" spans="1:22" x14ac:dyDescent="0.25">
      <c r="A6" s="27" t="s">
        <v>23</v>
      </c>
      <c r="B6" s="27" t="s">
        <v>22</v>
      </c>
      <c r="C6" s="27">
        <v>48</v>
      </c>
      <c r="D6" s="27">
        <v>48</v>
      </c>
      <c r="E6" s="27">
        <f>D6-I6-U6</f>
        <v>40</v>
      </c>
      <c r="F6" s="28">
        <f>E6/C6</f>
        <v>0.83333333333333337</v>
      </c>
      <c r="G6" s="27">
        <v>40</v>
      </c>
      <c r="H6" s="28">
        <f>G6/C6</f>
        <v>0.83333333333333337</v>
      </c>
      <c r="I6" s="27">
        <v>8</v>
      </c>
      <c r="J6" s="28">
        <f>I6/C6</f>
        <v>0.16666666666666666</v>
      </c>
      <c r="K6" s="27">
        <v>0</v>
      </c>
      <c r="L6" s="28">
        <f>K6/C6</f>
        <v>0</v>
      </c>
      <c r="M6" s="27">
        <v>7</v>
      </c>
      <c r="N6" s="28">
        <f>M6/C6</f>
        <v>0.14583333333333334</v>
      </c>
      <c r="O6" s="27">
        <v>0</v>
      </c>
      <c r="P6" s="28">
        <f>O6/C6</f>
        <v>0</v>
      </c>
      <c r="Q6" s="27">
        <v>0</v>
      </c>
      <c r="R6" s="28">
        <f>Q6/C6</f>
        <v>0</v>
      </c>
      <c r="S6" s="27">
        <v>0</v>
      </c>
      <c r="T6" s="28">
        <f>S6/C6</f>
        <v>0</v>
      </c>
      <c r="U6" s="27">
        <v>0</v>
      </c>
      <c r="V6" s="28">
        <f>U6/C6</f>
        <v>0</v>
      </c>
    </row>
    <row r="7" spans="1:22" x14ac:dyDescent="0.25">
      <c r="A7" s="101" t="s">
        <v>24</v>
      </c>
      <c r="B7" s="32" t="s">
        <v>25</v>
      </c>
      <c r="C7" s="33">
        <f>C4+C5+C6</f>
        <v>61</v>
      </c>
      <c r="D7" s="33">
        <f>D4+D5+D6</f>
        <v>61</v>
      </c>
      <c r="E7" s="34">
        <f>D7-I7-U7</f>
        <v>53</v>
      </c>
      <c r="F7" s="28">
        <f>E7/C7</f>
        <v>0.86885245901639341</v>
      </c>
      <c r="G7" s="33">
        <f>G4+G5+G6</f>
        <v>52</v>
      </c>
      <c r="H7" s="28">
        <f>G7/C7</f>
        <v>0.85245901639344257</v>
      </c>
      <c r="I7" s="33">
        <f>I4+I5+I6</f>
        <v>8</v>
      </c>
      <c r="J7" s="28">
        <f>I7/C7</f>
        <v>0.13114754098360656</v>
      </c>
      <c r="K7" s="33">
        <v>0</v>
      </c>
      <c r="L7" s="28">
        <f>K7/C7</f>
        <v>0</v>
      </c>
      <c r="M7" s="33">
        <v>7</v>
      </c>
      <c r="N7" s="28">
        <f>M7/C7</f>
        <v>0.11475409836065574</v>
      </c>
      <c r="O7" s="33">
        <v>0</v>
      </c>
      <c r="P7" s="28">
        <f>O7/C7</f>
        <v>0</v>
      </c>
      <c r="Q7" s="33">
        <v>0</v>
      </c>
      <c r="R7" s="28">
        <f>Q7/C7</f>
        <v>0</v>
      </c>
      <c r="S7" s="33">
        <v>0</v>
      </c>
      <c r="T7" s="28">
        <f>S7/C7</f>
        <v>0</v>
      </c>
      <c r="U7" s="27">
        <f>U6</f>
        <v>0</v>
      </c>
      <c r="V7" s="28">
        <f>U7/C7</f>
        <v>0</v>
      </c>
    </row>
    <row r="8" spans="1:22" x14ac:dyDescent="0.25">
      <c r="A8" s="101"/>
      <c r="B8" s="32" t="s">
        <v>26</v>
      </c>
      <c r="C8" s="33">
        <f>C4</f>
        <v>1</v>
      </c>
      <c r="D8" s="33">
        <v>0</v>
      </c>
      <c r="E8" s="34">
        <f>D8-I8-U8</f>
        <v>0</v>
      </c>
      <c r="F8" s="28">
        <v>0</v>
      </c>
      <c r="G8" s="33">
        <v>0</v>
      </c>
      <c r="H8" s="28">
        <v>0</v>
      </c>
      <c r="I8" s="33">
        <v>0</v>
      </c>
      <c r="J8" s="28">
        <v>0</v>
      </c>
      <c r="K8" s="33">
        <v>0</v>
      </c>
      <c r="L8" s="28">
        <v>0</v>
      </c>
      <c r="M8" s="33">
        <v>0</v>
      </c>
      <c r="N8" s="28">
        <v>0</v>
      </c>
      <c r="O8" s="33">
        <v>0</v>
      </c>
      <c r="P8" s="28">
        <v>0</v>
      </c>
      <c r="Q8" s="33">
        <v>0</v>
      </c>
      <c r="R8" s="28">
        <v>0</v>
      </c>
      <c r="S8" s="33">
        <v>0</v>
      </c>
      <c r="T8" s="28">
        <v>0</v>
      </c>
      <c r="U8" s="27">
        <v>0</v>
      </c>
      <c r="V8" s="28">
        <v>0</v>
      </c>
    </row>
    <row r="9" spans="1:22" x14ac:dyDescent="0.25">
      <c r="A9" s="101"/>
      <c r="B9" s="32" t="s">
        <v>28</v>
      </c>
      <c r="C9" s="33">
        <f>C5+C6</f>
        <v>60</v>
      </c>
      <c r="D9" s="33">
        <f>D5+D6</f>
        <v>60</v>
      </c>
      <c r="E9" s="34">
        <f>D9-I9-U9</f>
        <v>52</v>
      </c>
      <c r="F9" s="28">
        <f>E9/C9</f>
        <v>0.8666666666666667</v>
      </c>
      <c r="G9" s="33">
        <f>G5+G6</f>
        <v>52</v>
      </c>
      <c r="H9" s="28">
        <f>G9/C9</f>
        <v>0.8666666666666667</v>
      </c>
      <c r="I9" s="33">
        <v>8</v>
      </c>
      <c r="J9" s="28">
        <f>I9/C9</f>
        <v>0.13333333333333333</v>
      </c>
      <c r="K9" s="33">
        <v>0</v>
      </c>
      <c r="L9" s="28">
        <f>K9/C9</f>
        <v>0</v>
      </c>
      <c r="M9" s="33">
        <v>7</v>
      </c>
      <c r="N9" s="28">
        <f>M9/C9</f>
        <v>0.11666666666666667</v>
      </c>
      <c r="O9" s="33">
        <v>0</v>
      </c>
      <c r="P9" s="28">
        <f>O9/C9</f>
        <v>0</v>
      </c>
      <c r="Q9" s="33">
        <v>0</v>
      </c>
      <c r="R9" s="28">
        <f>Q9/C9</f>
        <v>0</v>
      </c>
      <c r="S9" s="33">
        <v>0</v>
      </c>
      <c r="T9" s="28">
        <f>S9/C9</f>
        <v>0</v>
      </c>
      <c r="U9" s="27">
        <f>U7</f>
        <v>0</v>
      </c>
      <c r="V9" s="28">
        <f>U9/C9</f>
        <v>0</v>
      </c>
    </row>
  </sheetData>
  <mergeCells count="27">
    <mergeCell ref="A7:A9"/>
    <mergeCell ref="S1:T1"/>
    <mergeCell ref="U1:V1"/>
    <mergeCell ref="E2:E3"/>
    <mergeCell ref="F2:F3"/>
    <mergeCell ref="G2:G3"/>
    <mergeCell ref="H2:H3"/>
    <mergeCell ref="I2:I3"/>
    <mergeCell ref="J2:J3"/>
    <mergeCell ref="O2:O3"/>
    <mergeCell ref="P2:P3"/>
    <mergeCell ref="Q2:Q3"/>
    <mergeCell ref="R2:R3"/>
    <mergeCell ref="S2:S3"/>
    <mergeCell ref="T2:T3"/>
    <mergeCell ref="U2:U3"/>
    <mergeCell ref="V2:V3"/>
    <mergeCell ref="G1:H1"/>
    <mergeCell ref="I1:J1"/>
    <mergeCell ref="K1:N1"/>
    <mergeCell ref="O1:P1"/>
    <mergeCell ref="Q1:R1"/>
    <mergeCell ref="A1:A3"/>
    <mergeCell ref="B1:B3"/>
    <mergeCell ref="C1:C3"/>
    <mergeCell ref="D1:D3"/>
    <mergeCell ref="E1:F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"/>
  <sheetViews>
    <sheetView zoomScale="70" zoomScaleNormal="70" workbookViewId="0">
      <selection activeCell="C6" sqref="C6"/>
    </sheetView>
  </sheetViews>
  <sheetFormatPr defaultRowHeight="15.75" x14ac:dyDescent="0.25"/>
  <cols>
    <col min="1" max="1" width="22.28515625" style="26" customWidth="1"/>
    <col min="2" max="2" width="12.7109375" style="26" customWidth="1"/>
    <col min="3" max="5" width="9.140625" style="26"/>
    <col min="6" max="6" width="9.140625" style="31"/>
    <col min="7" max="7" width="9.140625" style="26"/>
    <col min="8" max="8" width="9.140625" style="31"/>
    <col min="9" max="9" width="9.140625" style="26"/>
    <col min="10" max="10" width="9.140625" style="31"/>
    <col min="11" max="11" width="9.140625" style="26"/>
    <col min="12" max="12" width="9.140625" style="31"/>
    <col min="13" max="13" width="9.140625" style="26"/>
    <col min="14" max="14" width="9.140625" style="31"/>
    <col min="15" max="15" width="9.140625" style="26"/>
    <col min="16" max="16" width="9.140625" style="31"/>
    <col min="17" max="17" width="9.140625" style="26"/>
    <col min="18" max="18" width="9.140625" style="31"/>
    <col min="19" max="19" width="9.140625" style="26"/>
    <col min="20" max="20" width="9.140625" style="31"/>
    <col min="21" max="21" width="9" style="35" customWidth="1"/>
    <col min="22" max="22" width="9.140625" style="31"/>
    <col min="23" max="23" width="9.140625" style="26"/>
    <col min="24" max="24" width="9.140625" style="31"/>
    <col min="25" max="16384" width="9.140625" style="26"/>
  </cols>
  <sheetData>
    <row r="1" spans="1:24" x14ac:dyDescent="0.25">
      <c r="A1" s="91" t="s">
        <v>0</v>
      </c>
      <c r="B1" s="91" t="s">
        <v>18</v>
      </c>
      <c r="C1" s="94" t="s">
        <v>1</v>
      </c>
      <c r="D1" s="91" t="s">
        <v>47</v>
      </c>
      <c r="E1" s="94" t="s">
        <v>2</v>
      </c>
      <c r="F1" s="94"/>
      <c r="G1" s="94" t="s">
        <v>3</v>
      </c>
      <c r="H1" s="94"/>
      <c r="I1" s="94" t="s">
        <v>4</v>
      </c>
      <c r="J1" s="94"/>
      <c r="K1" s="94" t="s">
        <v>5</v>
      </c>
      <c r="L1" s="94"/>
      <c r="M1" s="94"/>
      <c r="N1" s="94"/>
      <c r="O1" s="94" t="s">
        <v>6</v>
      </c>
      <c r="P1" s="94"/>
      <c r="Q1" s="94" t="s">
        <v>7</v>
      </c>
      <c r="R1" s="94"/>
      <c r="S1" s="94" t="s">
        <v>8</v>
      </c>
      <c r="T1" s="94"/>
      <c r="U1" s="94" t="s">
        <v>35</v>
      </c>
      <c r="V1" s="94"/>
      <c r="W1" s="94" t="s">
        <v>9</v>
      </c>
      <c r="X1" s="94"/>
    </row>
    <row r="2" spans="1:24" x14ac:dyDescent="0.25">
      <c r="A2" s="91"/>
      <c r="B2" s="91"/>
      <c r="C2" s="94"/>
      <c r="D2" s="91"/>
      <c r="E2" s="94" t="s">
        <v>10</v>
      </c>
      <c r="F2" s="99" t="s">
        <v>11</v>
      </c>
      <c r="G2" s="94" t="s">
        <v>10</v>
      </c>
      <c r="H2" s="99" t="s">
        <v>11</v>
      </c>
      <c r="I2" s="94" t="s">
        <v>10</v>
      </c>
      <c r="J2" s="99" t="s">
        <v>11</v>
      </c>
      <c r="K2" s="27" t="s">
        <v>12</v>
      </c>
      <c r="L2" s="28"/>
      <c r="M2" s="27" t="s">
        <v>13</v>
      </c>
      <c r="N2" s="28"/>
      <c r="O2" s="94" t="s">
        <v>10</v>
      </c>
      <c r="P2" s="99" t="s">
        <v>11</v>
      </c>
      <c r="Q2" s="94" t="s">
        <v>10</v>
      </c>
      <c r="R2" s="99" t="s">
        <v>11</v>
      </c>
      <c r="S2" s="94" t="s">
        <v>10</v>
      </c>
      <c r="T2" s="99" t="s">
        <v>11</v>
      </c>
      <c r="U2" s="102" t="s">
        <v>10</v>
      </c>
      <c r="V2" s="99" t="s">
        <v>11</v>
      </c>
      <c r="W2" s="94" t="s">
        <v>10</v>
      </c>
      <c r="X2" s="99" t="s">
        <v>11</v>
      </c>
    </row>
    <row r="3" spans="1:24" x14ac:dyDescent="0.25">
      <c r="A3" s="91"/>
      <c r="B3" s="91"/>
      <c r="C3" s="94"/>
      <c r="D3" s="91"/>
      <c r="E3" s="94"/>
      <c r="F3" s="99"/>
      <c r="G3" s="94"/>
      <c r="H3" s="99"/>
      <c r="I3" s="94"/>
      <c r="J3" s="99"/>
      <c r="K3" s="27" t="s">
        <v>10</v>
      </c>
      <c r="L3" s="28" t="s">
        <v>11</v>
      </c>
      <c r="M3" s="27" t="s">
        <v>10</v>
      </c>
      <c r="N3" s="28" t="s">
        <v>11</v>
      </c>
      <c r="O3" s="94"/>
      <c r="P3" s="99"/>
      <c r="Q3" s="94"/>
      <c r="R3" s="99"/>
      <c r="S3" s="94"/>
      <c r="T3" s="99"/>
      <c r="U3" s="102"/>
      <c r="V3" s="99"/>
      <c r="W3" s="94"/>
      <c r="X3" s="99"/>
    </row>
    <row r="4" spans="1:24" x14ac:dyDescent="0.25">
      <c r="A4" s="27" t="s">
        <v>29</v>
      </c>
      <c r="B4" s="27" t="s">
        <v>20</v>
      </c>
      <c r="C4" s="27">
        <v>12</v>
      </c>
      <c r="D4" s="27">
        <v>12</v>
      </c>
      <c r="E4" s="27">
        <f>C4-I4-W4</f>
        <v>10</v>
      </c>
      <c r="F4" s="28">
        <f>E4/C4</f>
        <v>0.83333333333333337</v>
      </c>
      <c r="G4" s="27">
        <v>8</v>
      </c>
      <c r="H4" s="28">
        <f>G4/C4</f>
        <v>0.66666666666666663</v>
      </c>
      <c r="I4" s="27">
        <v>2</v>
      </c>
      <c r="J4" s="28">
        <f>I4/C4</f>
        <v>0.16666666666666666</v>
      </c>
      <c r="K4" s="27">
        <v>0</v>
      </c>
      <c r="L4" s="28">
        <f>K4/C4</f>
        <v>0</v>
      </c>
      <c r="M4" s="27">
        <v>0</v>
      </c>
      <c r="N4" s="28">
        <v>0</v>
      </c>
      <c r="O4" s="27">
        <v>1</v>
      </c>
      <c r="P4" s="28">
        <f>O4/C4</f>
        <v>8.3333333333333329E-2</v>
      </c>
      <c r="Q4" s="27">
        <v>0</v>
      </c>
      <c r="R4" s="28">
        <f>Q4/C4</f>
        <v>0</v>
      </c>
      <c r="S4" s="27">
        <v>1</v>
      </c>
      <c r="T4" s="28">
        <f>S4/C4</f>
        <v>8.3333333333333329E-2</v>
      </c>
      <c r="U4" s="34">
        <v>0</v>
      </c>
      <c r="V4" s="28">
        <v>0</v>
      </c>
      <c r="W4" s="27">
        <f>C4-D4</f>
        <v>0</v>
      </c>
      <c r="X4" s="28">
        <f>W4/C4</f>
        <v>0</v>
      </c>
    </row>
    <row r="5" spans="1:24" x14ac:dyDescent="0.25">
      <c r="A5" s="27" t="s">
        <v>30</v>
      </c>
      <c r="B5" s="27" t="s">
        <v>20</v>
      </c>
      <c r="C5" s="27">
        <v>11</v>
      </c>
      <c r="D5" s="27">
        <v>11</v>
      </c>
      <c r="E5" s="27">
        <f>C5-I5-W5</f>
        <v>10</v>
      </c>
      <c r="F5" s="28">
        <f>E5/C5</f>
        <v>0.90909090909090906</v>
      </c>
      <c r="G5" s="27">
        <v>8</v>
      </c>
      <c r="H5" s="28">
        <f>G5/C5</f>
        <v>0.72727272727272729</v>
      </c>
      <c r="I5" s="27">
        <v>1</v>
      </c>
      <c r="J5" s="28">
        <f>I5/C5</f>
        <v>9.0909090909090912E-2</v>
      </c>
      <c r="K5" s="27">
        <v>1</v>
      </c>
      <c r="L5" s="28">
        <f>K5/C5</f>
        <v>9.0909090909090912E-2</v>
      </c>
      <c r="M5" s="27">
        <v>0</v>
      </c>
      <c r="N5" s="28">
        <v>0</v>
      </c>
      <c r="O5" s="27">
        <v>1</v>
      </c>
      <c r="P5" s="28">
        <f>O5/C5</f>
        <v>9.0909090909090912E-2</v>
      </c>
      <c r="Q5" s="27">
        <v>0</v>
      </c>
      <c r="R5" s="28">
        <f>Q5/C5</f>
        <v>0</v>
      </c>
      <c r="S5" s="27">
        <v>1</v>
      </c>
      <c r="T5" s="28">
        <f>S5/C5</f>
        <v>9.0909090909090912E-2</v>
      </c>
      <c r="U5" s="34">
        <v>1</v>
      </c>
      <c r="V5" s="28">
        <f>U5/C5</f>
        <v>9.0909090909090912E-2</v>
      </c>
      <c r="W5" s="27">
        <f>C5-D5</f>
        <v>0</v>
      </c>
      <c r="X5" s="28">
        <f>W5/C5</f>
        <v>0</v>
      </c>
    </row>
    <row r="6" spans="1:24" x14ac:dyDescent="0.25">
      <c r="A6" s="94" t="s">
        <v>31</v>
      </c>
      <c r="B6" s="94"/>
      <c r="C6" s="27">
        <f>C4+C5</f>
        <v>23</v>
      </c>
      <c r="D6" s="27">
        <f>D4+D5</f>
        <v>23</v>
      </c>
      <c r="E6" s="27">
        <f>C6-I6-W6</f>
        <v>20</v>
      </c>
      <c r="F6" s="28">
        <f>E6/C6</f>
        <v>0.86956521739130432</v>
      </c>
      <c r="G6" s="27">
        <f>G4+G5</f>
        <v>16</v>
      </c>
      <c r="H6" s="28">
        <f>G6/C6</f>
        <v>0.69565217391304346</v>
      </c>
      <c r="I6" s="27">
        <f>I4+I5</f>
        <v>3</v>
      </c>
      <c r="J6" s="28">
        <f>I6/C6</f>
        <v>0.13043478260869565</v>
      </c>
      <c r="K6" s="27">
        <v>1</v>
      </c>
      <c r="L6" s="28">
        <f>K6/C6</f>
        <v>4.3478260869565216E-2</v>
      </c>
      <c r="M6" s="27">
        <v>0</v>
      </c>
      <c r="N6" s="28">
        <v>0</v>
      </c>
      <c r="O6" s="27">
        <v>2</v>
      </c>
      <c r="P6" s="28">
        <f>O6/C6</f>
        <v>8.6956521739130432E-2</v>
      </c>
      <c r="Q6" s="27">
        <v>0</v>
      </c>
      <c r="R6" s="28">
        <v>0</v>
      </c>
      <c r="S6" s="27">
        <f>S4+S5</f>
        <v>2</v>
      </c>
      <c r="T6" s="28">
        <f>S6/C6</f>
        <v>8.6956521739130432E-2</v>
      </c>
      <c r="U6" s="34">
        <v>1</v>
      </c>
      <c r="V6" s="28">
        <f>U6/C6</f>
        <v>4.3478260869565216E-2</v>
      </c>
      <c r="W6" s="27">
        <f>C6-D6</f>
        <v>0</v>
      </c>
      <c r="X6" s="28">
        <f>W6/C6</f>
        <v>0</v>
      </c>
    </row>
  </sheetData>
  <mergeCells count="30">
    <mergeCell ref="V2:V3"/>
    <mergeCell ref="W2:W3"/>
    <mergeCell ref="X2:X3"/>
    <mergeCell ref="A6:B6"/>
    <mergeCell ref="S1:T1"/>
    <mergeCell ref="U1:V1"/>
    <mergeCell ref="W1:X1"/>
    <mergeCell ref="E2:E3"/>
    <mergeCell ref="F2:F3"/>
    <mergeCell ref="G2:G3"/>
    <mergeCell ref="H2:H3"/>
    <mergeCell ref="I2:I3"/>
    <mergeCell ref="J2:J3"/>
    <mergeCell ref="O2:O3"/>
    <mergeCell ref="P2:P3"/>
    <mergeCell ref="Q2:Q3"/>
    <mergeCell ref="R2:R3"/>
    <mergeCell ref="S2:S3"/>
    <mergeCell ref="T2:T3"/>
    <mergeCell ref="U2:U3"/>
    <mergeCell ref="G1:H1"/>
    <mergeCell ref="I1:J1"/>
    <mergeCell ref="K1:N1"/>
    <mergeCell ref="O1:P1"/>
    <mergeCell ref="Q1:R1"/>
    <mergeCell ref="A1:A3"/>
    <mergeCell ref="B1:B3"/>
    <mergeCell ref="C1:C3"/>
    <mergeCell ref="D1:D3"/>
    <mergeCell ref="E1:F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"/>
  <sheetViews>
    <sheetView zoomScale="70" zoomScaleNormal="70" workbookViewId="0">
      <selection activeCell="E18" sqref="E18"/>
    </sheetView>
  </sheetViews>
  <sheetFormatPr defaultRowHeight="15.75" x14ac:dyDescent="0.25"/>
  <cols>
    <col min="1" max="1" width="21" style="26" customWidth="1"/>
    <col min="2" max="2" width="22.7109375" style="26" customWidth="1"/>
    <col min="3" max="20" width="9.140625" style="26"/>
    <col min="21" max="21" width="9.140625" style="35"/>
    <col min="22" max="22" width="9.140625" style="31"/>
    <col min="23" max="16384" width="9.140625" style="26"/>
  </cols>
  <sheetData>
    <row r="1" spans="1:24" x14ac:dyDescent="0.25">
      <c r="A1" s="91" t="s">
        <v>0</v>
      </c>
      <c r="B1" s="94" t="s">
        <v>18</v>
      </c>
      <c r="C1" s="94" t="s">
        <v>1</v>
      </c>
      <c r="D1" s="91" t="s">
        <v>47</v>
      </c>
      <c r="E1" s="96" t="s">
        <v>2</v>
      </c>
      <c r="F1" s="97"/>
      <c r="G1" s="96" t="s">
        <v>3</v>
      </c>
      <c r="H1" s="97"/>
      <c r="I1" s="36" t="s">
        <v>4</v>
      </c>
      <c r="J1" s="37"/>
      <c r="K1" s="96" t="s">
        <v>5</v>
      </c>
      <c r="L1" s="98"/>
      <c r="M1" s="98"/>
      <c r="N1" s="97"/>
      <c r="O1" s="94" t="s">
        <v>6</v>
      </c>
      <c r="P1" s="94"/>
      <c r="Q1" s="36" t="s">
        <v>7</v>
      </c>
      <c r="R1" s="37"/>
      <c r="S1" s="36" t="s">
        <v>8</v>
      </c>
      <c r="T1" s="37"/>
      <c r="U1" s="94" t="s">
        <v>35</v>
      </c>
      <c r="V1" s="94"/>
      <c r="W1" s="36" t="s">
        <v>9</v>
      </c>
      <c r="X1" s="37"/>
    </row>
    <row r="2" spans="1:24" x14ac:dyDescent="0.25">
      <c r="A2" s="91"/>
      <c r="B2" s="94"/>
      <c r="C2" s="94"/>
      <c r="D2" s="91"/>
      <c r="E2" s="94" t="s">
        <v>10</v>
      </c>
      <c r="F2" s="99" t="s">
        <v>11</v>
      </c>
      <c r="G2" s="94" t="s">
        <v>10</v>
      </c>
      <c r="H2" s="99" t="s">
        <v>11</v>
      </c>
      <c r="I2" s="94" t="s">
        <v>10</v>
      </c>
      <c r="J2" s="99" t="s">
        <v>11</v>
      </c>
      <c r="K2" s="36" t="s">
        <v>12</v>
      </c>
      <c r="L2" s="37"/>
      <c r="M2" s="36" t="s">
        <v>13</v>
      </c>
      <c r="N2" s="37"/>
      <c r="O2" s="94" t="s">
        <v>10</v>
      </c>
      <c r="P2" s="99" t="s">
        <v>11</v>
      </c>
      <c r="Q2" s="94" t="s">
        <v>10</v>
      </c>
      <c r="R2" s="99" t="s">
        <v>11</v>
      </c>
      <c r="S2" s="94" t="s">
        <v>10</v>
      </c>
      <c r="T2" s="99" t="s">
        <v>11</v>
      </c>
      <c r="U2" s="102" t="s">
        <v>10</v>
      </c>
      <c r="V2" s="99" t="s">
        <v>11</v>
      </c>
      <c r="W2" s="94" t="s">
        <v>10</v>
      </c>
      <c r="X2" s="99" t="s">
        <v>11</v>
      </c>
    </row>
    <row r="3" spans="1:24" x14ac:dyDescent="0.25">
      <c r="A3" s="91"/>
      <c r="B3" s="94"/>
      <c r="C3" s="94"/>
      <c r="D3" s="91"/>
      <c r="E3" s="94"/>
      <c r="F3" s="99"/>
      <c r="G3" s="94"/>
      <c r="H3" s="99"/>
      <c r="I3" s="94"/>
      <c r="J3" s="99"/>
      <c r="K3" s="36" t="s">
        <v>10</v>
      </c>
      <c r="L3" s="37" t="s">
        <v>11</v>
      </c>
      <c r="M3" s="36" t="s">
        <v>10</v>
      </c>
      <c r="N3" s="37" t="s">
        <v>11</v>
      </c>
      <c r="O3" s="94"/>
      <c r="P3" s="99"/>
      <c r="Q3" s="94"/>
      <c r="R3" s="99"/>
      <c r="S3" s="94"/>
      <c r="T3" s="99"/>
      <c r="U3" s="102"/>
      <c r="V3" s="99"/>
      <c r="W3" s="94"/>
      <c r="X3" s="99"/>
    </row>
    <row r="4" spans="1:24" x14ac:dyDescent="0.25">
      <c r="A4" s="91" t="s">
        <v>33</v>
      </c>
      <c r="B4" s="36" t="s">
        <v>20</v>
      </c>
      <c r="C4" s="36">
        <v>12</v>
      </c>
      <c r="D4" s="36">
        <v>12</v>
      </c>
      <c r="E4" s="36">
        <f t="shared" ref="E4:E9" si="0">C4-I4-W4</f>
        <v>9</v>
      </c>
      <c r="F4" s="37">
        <f t="shared" ref="F4:F9" si="1">E4/C4</f>
        <v>0.75</v>
      </c>
      <c r="G4" s="36">
        <v>8</v>
      </c>
      <c r="H4" s="37">
        <f t="shared" ref="H4:H9" si="2">G4/C4</f>
        <v>0.66666666666666663</v>
      </c>
      <c r="I4" s="36">
        <v>3</v>
      </c>
      <c r="J4" s="37">
        <f t="shared" ref="J4:J9" si="3">I4/C4</f>
        <v>0.25</v>
      </c>
      <c r="K4" s="36">
        <v>1</v>
      </c>
      <c r="L4" s="37">
        <f t="shared" ref="L4:L9" si="4">K4/C4</f>
        <v>8.3333333333333329E-2</v>
      </c>
      <c r="M4" s="36">
        <v>0</v>
      </c>
      <c r="N4" s="37">
        <v>0</v>
      </c>
      <c r="O4" s="36">
        <v>1</v>
      </c>
      <c r="P4" s="37">
        <f t="shared" ref="P4:P9" si="5">O4/C4</f>
        <v>8.3333333333333329E-2</v>
      </c>
      <c r="Q4" s="36">
        <v>0</v>
      </c>
      <c r="R4" s="37">
        <f t="shared" ref="R4:R9" si="6">Q4/C4</f>
        <v>0</v>
      </c>
      <c r="S4" s="36">
        <v>1</v>
      </c>
      <c r="T4" s="37">
        <f t="shared" ref="T4:T9" si="7">S4/C4</f>
        <v>8.3333333333333329E-2</v>
      </c>
      <c r="U4" s="38">
        <v>0</v>
      </c>
      <c r="V4" s="37">
        <v>0</v>
      </c>
      <c r="W4" s="36">
        <f>C4-D4</f>
        <v>0</v>
      </c>
      <c r="X4" s="37">
        <f t="shared" ref="X4:X9" si="8">W4/C4</f>
        <v>0</v>
      </c>
    </row>
    <row r="5" spans="1:24" s="67" customFormat="1" x14ac:dyDescent="0.25">
      <c r="A5" s="91"/>
      <c r="B5" s="65" t="s">
        <v>32</v>
      </c>
      <c r="C5" s="65">
        <v>1</v>
      </c>
      <c r="D5" s="65">
        <v>1</v>
      </c>
      <c r="E5" s="65">
        <f t="shared" si="0"/>
        <v>1</v>
      </c>
      <c r="F5" s="66">
        <v>0</v>
      </c>
      <c r="G5" s="65">
        <v>1</v>
      </c>
      <c r="H5" s="66">
        <v>0</v>
      </c>
      <c r="I5" s="65">
        <v>0</v>
      </c>
      <c r="J5" s="66">
        <v>0</v>
      </c>
      <c r="K5" s="65">
        <v>0</v>
      </c>
      <c r="L5" s="66">
        <v>0</v>
      </c>
      <c r="M5" s="65">
        <v>0</v>
      </c>
      <c r="N5" s="66">
        <v>0</v>
      </c>
      <c r="O5" s="65">
        <v>0</v>
      </c>
      <c r="P5" s="66">
        <v>0</v>
      </c>
      <c r="Q5" s="65">
        <v>0</v>
      </c>
      <c r="R5" s="66">
        <v>0</v>
      </c>
      <c r="S5" s="65">
        <v>0</v>
      </c>
      <c r="T5" s="66">
        <v>0</v>
      </c>
      <c r="U5" s="68">
        <v>0</v>
      </c>
      <c r="V5" s="66">
        <v>0</v>
      </c>
      <c r="W5" s="65">
        <f>C5-D5</f>
        <v>0</v>
      </c>
      <c r="X5" s="66">
        <v>0</v>
      </c>
    </row>
    <row r="6" spans="1:24" ht="31.5" x14ac:dyDescent="0.25">
      <c r="A6" s="39" t="s">
        <v>38</v>
      </c>
      <c r="B6" s="36" t="s">
        <v>20</v>
      </c>
      <c r="C6" s="36">
        <v>4</v>
      </c>
      <c r="D6" s="36">
        <v>4</v>
      </c>
      <c r="E6" s="36">
        <f t="shared" si="0"/>
        <v>4</v>
      </c>
      <c r="F6" s="37">
        <f t="shared" si="1"/>
        <v>1</v>
      </c>
      <c r="G6" s="36">
        <v>2</v>
      </c>
      <c r="H6" s="37">
        <f t="shared" si="2"/>
        <v>0.5</v>
      </c>
      <c r="I6" s="36">
        <v>0</v>
      </c>
      <c r="J6" s="37">
        <f t="shared" si="3"/>
        <v>0</v>
      </c>
      <c r="K6" s="36">
        <v>1</v>
      </c>
      <c r="L6" s="37">
        <f t="shared" si="4"/>
        <v>0.25</v>
      </c>
      <c r="M6" s="36">
        <v>0</v>
      </c>
      <c r="N6" s="37">
        <v>0</v>
      </c>
      <c r="O6" s="36">
        <v>0</v>
      </c>
      <c r="P6" s="37">
        <f t="shared" si="5"/>
        <v>0</v>
      </c>
      <c r="Q6" s="36">
        <v>0</v>
      </c>
      <c r="R6" s="37">
        <f t="shared" si="6"/>
        <v>0</v>
      </c>
      <c r="S6" s="36">
        <v>0</v>
      </c>
      <c r="T6" s="37">
        <f t="shared" si="7"/>
        <v>0</v>
      </c>
      <c r="U6" s="38">
        <v>1</v>
      </c>
      <c r="V6" s="37">
        <f>U6/C6</f>
        <v>0.25</v>
      </c>
      <c r="W6" s="36">
        <f>C6-D6</f>
        <v>0</v>
      </c>
      <c r="X6" s="37">
        <f t="shared" si="8"/>
        <v>0</v>
      </c>
    </row>
    <row r="7" spans="1:24" s="67" customFormat="1" x14ac:dyDescent="0.25">
      <c r="A7" s="101" t="s">
        <v>24</v>
      </c>
      <c r="B7" s="32" t="s">
        <v>25</v>
      </c>
      <c r="C7" s="65">
        <f>C4+C5+C6</f>
        <v>17</v>
      </c>
      <c r="D7" s="65">
        <f>D4+D5+D6</f>
        <v>17</v>
      </c>
      <c r="E7" s="65">
        <f t="shared" si="0"/>
        <v>14</v>
      </c>
      <c r="F7" s="66">
        <f t="shared" si="1"/>
        <v>0.82352941176470584</v>
      </c>
      <c r="G7" s="65">
        <f>G4+G5+G6</f>
        <v>11</v>
      </c>
      <c r="H7" s="66">
        <f t="shared" si="2"/>
        <v>0.6470588235294118</v>
      </c>
      <c r="I7" s="65">
        <f>I4+I5+I6</f>
        <v>3</v>
      </c>
      <c r="J7" s="66">
        <f t="shared" si="3"/>
        <v>0.17647058823529413</v>
      </c>
      <c r="K7" s="65">
        <f>K4+K5+K6</f>
        <v>2</v>
      </c>
      <c r="L7" s="66">
        <f t="shared" si="4"/>
        <v>0.11764705882352941</v>
      </c>
      <c r="M7" s="65">
        <v>0</v>
      </c>
      <c r="N7" s="66">
        <v>0</v>
      </c>
      <c r="O7" s="65">
        <f>O4+O6+O5</f>
        <v>1</v>
      </c>
      <c r="P7" s="66">
        <f t="shared" si="5"/>
        <v>5.8823529411764705E-2</v>
      </c>
      <c r="Q7" s="65">
        <v>0</v>
      </c>
      <c r="R7" s="66">
        <f t="shared" si="6"/>
        <v>0</v>
      </c>
      <c r="S7" s="65">
        <f>S4+S5+S6</f>
        <v>1</v>
      </c>
      <c r="T7" s="66">
        <f t="shared" si="7"/>
        <v>5.8823529411764705E-2</v>
      </c>
      <c r="U7" s="68">
        <v>1</v>
      </c>
      <c r="V7" s="66">
        <f>U7/C7</f>
        <v>5.8823529411764705E-2</v>
      </c>
      <c r="W7" s="65">
        <f>C7-D7</f>
        <v>0</v>
      </c>
      <c r="X7" s="66">
        <f t="shared" si="8"/>
        <v>0</v>
      </c>
    </row>
    <row r="8" spans="1:24" x14ac:dyDescent="0.25">
      <c r="A8" s="101"/>
      <c r="B8" s="32" t="s">
        <v>26</v>
      </c>
      <c r="C8" s="36">
        <f>C4+C6</f>
        <v>16</v>
      </c>
      <c r="D8" s="36">
        <f>D4+D6</f>
        <v>16</v>
      </c>
      <c r="E8" s="36">
        <f t="shared" si="0"/>
        <v>13</v>
      </c>
      <c r="F8" s="37">
        <f t="shared" si="1"/>
        <v>0.8125</v>
      </c>
      <c r="G8" s="36">
        <f>G4+G6</f>
        <v>10</v>
      </c>
      <c r="H8" s="37">
        <f t="shared" si="2"/>
        <v>0.625</v>
      </c>
      <c r="I8" s="36">
        <f>I4</f>
        <v>3</v>
      </c>
      <c r="J8" s="37">
        <f t="shared" si="3"/>
        <v>0.1875</v>
      </c>
      <c r="K8" s="36">
        <f>K6+K4</f>
        <v>2</v>
      </c>
      <c r="L8" s="37">
        <f t="shared" si="4"/>
        <v>0.125</v>
      </c>
      <c r="M8" s="36">
        <v>0</v>
      </c>
      <c r="N8" s="37">
        <v>0</v>
      </c>
      <c r="O8" s="36">
        <f>O4</f>
        <v>1</v>
      </c>
      <c r="P8" s="37">
        <f t="shared" si="5"/>
        <v>6.25E-2</v>
      </c>
      <c r="Q8" s="36">
        <v>0</v>
      </c>
      <c r="R8" s="37">
        <f t="shared" si="6"/>
        <v>0</v>
      </c>
      <c r="S8" s="36">
        <f>S4+S6</f>
        <v>1</v>
      </c>
      <c r="T8" s="37">
        <f t="shared" si="7"/>
        <v>6.25E-2</v>
      </c>
      <c r="U8" s="38">
        <v>1</v>
      </c>
      <c r="V8" s="37">
        <f>U8/C8</f>
        <v>6.25E-2</v>
      </c>
      <c r="W8" s="36">
        <f>C8-D8</f>
        <v>0</v>
      </c>
      <c r="X8" s="37">
        <f t="shared" si="8"/>
        <v>0</v>
      </c>
    </row>
    <row r="9" spans="1:24" x14ac:dyDescent="0.25">
      <c r="A9" s="101"/>
      <c r="B9" s="32" t="s">
        <v>27</v>
      </c>
      <c r="C9" s="36">
        <v>1</v>
      </c>
      <c r="D9" s="36">
        <v>0</v>
      </c>
      <c r="E9" s="36">
        <f t="shared" si="0"/>
        <v>0</v>
      </c>
      <c r="F9" s="37">
        <f t="shared" si="1"/>
        <v>0</v>
      </c>
      <c r="G9" s="36">
        <v>0</v>
      </c>
      <c r="H9" s="37">
        <f t="shared" si="2"/>
        <v>0</v>
      </c>
      <c r="I9" s="36">
        <v>0</v>
      </c>
      <c r="J9" s="37">
        <f t="shared" si="3"/>
        <v>0</v>
      </c>
      <c r="K9" s="36">
        <v>0</v>
      </c>
      <c r="L9" s="37">
        <f t="shared" si="4"/>
        <v>0</v>
      </c>
      <c r="M9" s="36">
        <v>0</v>
      </c>
      <c r="N9" s="37">
        <v>0</v>
      </c>
      <c r="O9" s="36">
        <v>0</v>
      </c>
      <c r="P9" s="37">
        <f t="shared" si="5"/>
        <v>0</v>
      </c>
      <c r="Q9" s="36">
        <v>0</v>
      </c>
      <c r="R9" s="37">
        <f t="shared" si="6"/>
        <v>0</v>
      </c>
      <c r="S9" s="36">
        <v>0</v>
      </c>
      <c r="T9" s="37">
        <f t="shared" si="7"/>
        <v>0</v>
      </c>
      <c r="U9" s="38">
        <v>0</v>
      </c>
      <c r="V9" s="37">
        <f>U9/C9</f>
        <v>0</v>
      </c>
      <c r="W9" s="36">
        <v>1</v>
      </c>
      <c r="X9" s="37">
        <f t="shared" si="8"/>
        <v>1</v>
      </c>
    </row>
  </sheetData>
  <mergeCells count="27">
    <mergeCell ref="A7:A9"/>
    <mergeCell ref="U2:U3"/>
    <mergeCell ref="V2:V3"/>
    <mergeCell ref="W2:W3"/>
    <mergeCell ref="X2:X3"/>
    <mergeCell ref="A4:A5"/>
    <mergeCell ref="A1:A3"/>
    <mergeCell ref="B1:B3"/>
    <mergeCell ref="C1:C3"/>
    <mergeCell ref="D1:D3"/>
    <mergeCell ref="E1:F1"/>
    <mergeCell ref="G1:H1"/>
    <mergeCell ref="K1:N1"/>
    <mergeCell ref="O1:P1"/>
    <mergeCell ref="U1:V1"/>
    <mergeCell ref="E2:E3"/>
    <mergeCell ref="F2:F3"/>
    <mergeCell ref="G2:G3"/>
    <mergeCell ref="H2:H3"/>
    <mergeCell ref="I2:I3"/>
    <mergeCell ref="J2:J3"/>
    <mergeCell ref="T2:T3"/>
    <mergeCell ref="O2:O3"/>
    <mergeCell ref="P2:P3"/>
    <mergeCell ref="Q2:Q3"/>
    <mergeCell ref="R2:R3"/>
    <mergeCell ref="S2:S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"/>
  <sheetViews>
    <sheetView zoomScale="70" zoomScaleNormal="70" workbookViewId="0">
      <selection activeCell="B5" sqref="B5:C5"/>
    </sheetView>
  </sheetViews>
  <sheetFormatPr defaultRowHeight="15.75" x14ac:dyDescent="0.25"/>
  <cols>
    <col min="1" max="1" width="22" style="26" customWidth="1"/>
    <col min="2" max="2" width="18.42578125" style="26" customWidth="1"/>
    <col min="3" max="3" width="9.140625" style="26"/>
    <col min="4" max="4" width="16.140625" style="26" customWidth="1"/>
    <col min="5" max="20" width="9.140625" style="26"/>
    <col min="21" max="21" width="9.140625" style="35"/>
    <col min="22" max="22" width="9.140625" style="31"/>
    <col min="23" max="16384" width="9.140625" style="26"/>
  </cols>
  <sheetData>
    <row r="1" spans="1:24" x14ac:dyDescent="0.25">
      <c r="A1" s="91" t="s">
        <v>0</v>
      </c>
      <c r="B1" s="91" t="s">
        <v>18</v>
      </c>
      <c r="C1" s="94" t="s">
        <v>1</v>
      </c>
      <c r="D1" s="91" t="s">
        <v>47</v>
      </c>
      <c r="E1" s="94" t="s">
        <v>2</v>
      </c>
      <c r="F1" s="94"/>
      <c r="G1" s="94" t="s">
        <v>3</v>
      </c>
      <c r="H1" s="94"/>
      <c r="I1" s="36" t="s">
        <v>4</v>
      </c>
      <c r="J1" s="37"/>
      <c r="K1" s="94" t="s">
        <v>5</v>
      </c>
      <c r="L1" s="94"/>
      <c r="M1" s="94"/>
      <c r="N1" s="94"/>
      <c r="O1" s="94" t="s">
        <v>6</v>
      </c>
      <c r="P1" s="94"/>
      <c r="Q1" s="36" t="s">
        <v>7</v>
      </c>
      <c r="R1" s="37"/>
      <c r="S1" s="36" t="s">
        <v>8</v>
      </c>
      <c r="T1" s="37"/>
      <c r="U1" s="94" t="s">
        <v>35</v>
      </c>
      <c r="V1" s="94"/>
      <c r="W1" s="36" t="s">
        <v>9</v>
      </c>
      <c r="X1" s="37"/>
    </row>
    <row r="2" spans="1:24" x14ac:dyDescent="0.25">
      <c r="A2" s="91"/>
      <c r="B2" s="91"/>
      <c r="C2" s="94"/>
      <c r="D2" s="91"/>
      <c r="E2" s="94" t="s">
        <v>10</v>
      </c>
      <c r="F2" s="99" t="s">
        <v>11</v>
      </c>
      <c r="G2" s="94" t="s">
        <v>10</v>
      </c>
      <c r="H2" s="99" t="s">
        <v>11</v>
      </c>
      <c r="I2" s="94" t="s">
        <v>10</v>
      </c>
      <c r="J2" s="99" t="s">
        <v>11</v>
      </c>
      <c r="K2" s="36" t="s">
        <v>12</v>
      </c>
      <c r="L2" s="37"/>
      <c r="M2" s="36" t="s">
        <v>13</v>
      </c>
      <c r="N2" s="37"/>
      <c r="O2" s="94" t="s">
        <v>10</v>
      </c>
      <c r="P2" s="99" t="s">
        <v>11</v>
      </c>
      <c r="Q2" s="94" t="s">
        <v>10</v>
      </c>
      <c r="R2" s="99" t="s">
        <v>11</v>
      </c>
      <c r="S2" s="94" t="s">
        <v>10</v>
      </c>
      <c r="T2" s="99" t="s">
        <v>11</v>
      </c>
      <c r="U2" s="102" t="s">
        <v>10</v>
      </c>
      <c r="V2" s="99" t="s">
        <v>11</v>
      </c>
      <c r="W2" s="94" t="s">
        <v>10</v>
      </c>
      <c r="X2" s="99" t="s">
        <v>11</v>
      </c>
    </row>
    <row r="3" spans="1:24" x14ac:dyDescent="0.25">
      <c r="A3" s="91"/>
      <c r="B3" s="91"/>
      <c r="C3" s="94"/>
      <c r="D3" s="91"/>
      <c r="E3" s="94"/>
      <c r="F3" s="99"/>
      <c r="G3" s="94"/>
      <c r="H3" s="99"/>
      <c r="I3" s="94"/>
      <c r="J3" s="99"/>
      <c r="K3" s="36" t="s">
        <v>10</v>
      </c>
      <c r="L3" s="37" t="s">
        <v>11</v>
      </c>
      <c r="M3" s="36" t="s">
        <v>10</v>
      </c>
      <c r="N3" s="37" t="s">
        <v>11</v>
      </c>
      <c r="O3" s="94"/>
      <c r="P3" s="99"/>
      <c r="Q3" s="94"/>
      <c r="R3" s="99"/>
      <c r="S3" s="94"/>
      <c r="T3" s="99"/>
      <c r="U3" s="102"/>
      <c r="V3" s="99"/>
      <c r="W3" s="94"/>
      <c r="X3" s="99"/>
    </row>
    <row r="4" spans="1:24" x14ac:dyDescent="0.25">
      <c r="A4" s="94" t="s">
        <v>34</v>
      </c>
      <c r="B4" s="36" t="s">
        <v>20</v>
      </c>
      <c r="C4" s="36">
        <v>1</v>
      </c>
      <c r="D4" s="36">
        <v>0</v>
      </c>
      <c r="E4" s="36">
        <f>W4-C4-I4</f>
        <v>0</v>
      </c>
      <c r="F4" s="37">
        <f t="shared" ref="F4:F9" si="0">E4/C4</f>
        <v>0</v>
      </c>
      <c r="G4" s="36">
        <v>0</v>
      </c>
      <c r="H4" s="37">
        <f t="shared" ref="H4:H9" si="1">G4/C4</f>
        <v>0</v>
      </c>
      <c r="I4" s="36">
        <v>0</v>
      </c>
      <c r="J4" s="37">
        <f t="shared" ref="J4:J9" si="2">I4/C4</f>
        <v>0</v>
      </c>
      <c r="K4" s="36">
        <v>0</v>
      </c>
      <c r="L4" s="37">
        <f t="shared" ref="L4:L9" si="3">K4/C4</f>
        <v>0</v>
      </c>
      <c r="M4" s="36">
        <v>0</v>
      </c>
      <c r="N4" s="37">
        <v>0</v>
      </c>
      <c r="O4" s="36">
        <v>0</v>
      </c>
      <c r="P4" s="37">
        <f t="shared" ref="P4:P9" si="4">O4/C4</f>
        <v>0</v>
      </c>
      <c r="Q4" s="36">
        <v>0</v>
      </c>
      <c r="R4" s="37">
        <f t="shared" ref="R4:R9" si="5">Q4/C4</f>
        <v>0</v>
      </c>
      <c r="S4" s="36">
        <v>0</v>
      </c>
      <c r="T4" s="37">
        <f t="shared" ref="T4:T9" si="6">S4/C4</f>
        <v>0</v>
      </c>
      <c r="U4" s="38">
        <v>0</v>
      </c>
      <c r="V4" s="37">
        <f t="shared" ref="V4:V9" si="7">U4/C4</f>
        <v>0</v>
      </c>
      <c r="W4" s="36">
        <f t="shared" ref="W4:W9" si="8">C4-D4</f>
        <v>1</v>
      </c>
      <c r="X4" s="37">
        <f t="shared" ref="X4:X9" si="9">W4/C4</f>
        <v>1</v>
      </c>
    </row>
    <row r="5" spans="1:24" x14ac:dyDescent="0.25">
      <c r="A5" s="94"/>
      <c r="B5" s="36" t="s">
        <v>32</v>
      </c>
      <c r="C5" s="27">
        <v>25</v>
      </c>
      <c r="D5" s="27">
        <v>25</v>
      </c>
      <c r="E5" s="36">
        <f>C5-I5-W5</f>
        <v>20</v>
      </c>
      <c r="F5" s="37">
        <f t="shared" si="0"/>
        <v>0.8</v>
      </c>
      <c r="G5" s="27">
        <v>17</v>
      </c>
      <c r="H5" s="37">
        <f t="shared" si="1"/>
        <v>0.68</v>
      </c>
      <c r="I5" s="27">
        <v>5</v>
      </c>
      <c r="J5" s="37">
        <f t="shared" si="2"/>
        <v>0.2</v>
      </c>
      <c r="K5" s="27">
        <v>0</v>
      </c>
      <c r="L5" s="37">
        <f t="shared" si="3"/>
        <v>0</v>
      </c>
      <c r="M5" s="27">
        <v>0</v>
      </c>
      <c r="N5" s="37">
        <v>0</v>
      </c>
      <c r="O5" s="27">
        <v>0</v>
      </c>
      <c r="P5" s="37">
        <f t="shared" si="4"/>
        <v>0</v>
      </c>
      <c r="Q5" s="27">
        <v>1</v>
      </c>
      <c r="R5" s="37">
        <f t="shared" si="5"/>
        <v>0.04</v>
      </c>
      <c r="S5" s="27">
        <v>1</v>
      </c>
      <c r="T5" s="37">
        <f t="shared" si="6"/>
        <v>0.04</v>
      </c>
      <c r="U5" s="38">
        <v>1</v>
      </c>
      <c r="V5" s="37">
        <f t="shared" si="7"/>
        <v>0.04</v>
      </c>
      <c r="W5" s="36">
        <f t="shared" si="8"/>
        <v>0</v>
      </c>
      <c r="X5" s="37">
        <f t="shared" si="9"/>
        <v>0</v>
      </c>
    </row>
    <row r="6" spans="1:24" x14ac:dyDescent="0.25">
      <c r="A6" s="27" t="s">
        <v>46</v>
      </c>
      <c r="B6" s="36" t="s">
        <v>32</v>
      </c>
      <c r="C6" s="27">
        <v>6</v>
      </c>
      <c r="D6" s="27">
        <v>6</v>
      </c>
      <c r="E6" s="36">
        <f>C6-I6-W6</f>
        <v>6</v>
      </c>
      <c r="F6" s="37">
        <f t="shared" si="0"/>
        <v>1</v>
      </c>
      <c r="G6" s="27">
        <v>6</v>
      </c>
      <c r="H6" s="37">
        <f t="shared" si="1"/>
        <v>1</v>
      </c>
      <c r="I6" s="27">
        <v>0</v>
      </c>
      <c r="J6" s="37">
        <f t="shared" si="2"/>
        <v>0</v>
      </c>
      <c r="K6" s="27">
        <v>0</v>
      </c>
      <c r="L6" s="37">
        <f t="shared" si="3"/>
        <v>0</v>
      </c>
      <c r="M6" s="27">
        <v>0</v>
      </c>
      <c r="N6" s="37">
        <v>0</v>
      </c>
      <c r="O6" s="27">
        <v>0</v>
      </c>
      <c r="P6" s="37">
        <f t="shared" si="4"/>
        <v>0</v>
      </c>
      <c r="Q6" s="27">
        <v>0</v>
      </c>
      <c r="R6" s="37">
        <f t="shared" si="5"/>
        <v>0</v>
      </c>
      <c r="S6" s="27">
        <v>0</v>
      </c>
      <c r="T6" s="37">
        <f t="shared" si="6"/>
        <v>0</v>
      </c>
      <c r="U6" s="38">
        <v>0</v>
      </c>
      <c r="V6" s="37">
        <f t="shared" si="7"/>
        <v>0</v>
      </c>
      <c r="W6" s="36">
        <f t="shared" si="8"/>
        <v>0</v>
      </c>
      <c r="X6" s="37">
        <f t="shared" si="9"/>
        <v>0</v>
      </c>
    </row>
    <row r="7" spans="1:24" x14ac:dyDescent="0.25">
      <c r="A7" s="101" t="s">
        <v>24</v>
      </c>
      <c r="B7" s="32" t="s">
        <v>25</v>
      </c>
      <c r="C7" s="27">
        <f>C4+C5+C6</f>
        <v>32</v>
      </c>
      <c r="D7" s="27">
        <f>D4+D5+D6</f>
        <v>31</v>
      </c>
      <c r="E7" s="36">
        <f>C7-I7-W7</f>
        <v>26</v>
      </c>
      <c r="F7" s="37">
        <f t="shared" si="0"/>
        <v>0.8125</v>
      </c>
      <c r="G7" s="27">
        <f>G4+G5+G6</f>
        <v>23</v>
      </c>
      <c r="H7" s="37">
        <f t="shared" si="1"/>
        <v>0.71875</v>
      </c>
      <c r="I7" s="27">
        <f>I4+I5+I6</f>
        <v>5</v>
      </c>
      <c r="J7" s="37">
        <f t="shared" si="2"/>
        <v>0.15625</v>
      </c>
      <c r="K7" s="27">
        <f>K4+K5+K6</f>
        <v>0</v>
      </c>
      <c r="L7" s="37">
        <f t="shared" si="3"/>
        <v>0</v>
      </c>
      <c r="M7" s="27">
        <f>M4+M5+M6</f>
        <v>0</v>
      </c>
      <c r="N7" s="37">
        <v>0</v>
      </c>
      <c r="O7" s="27">
        <v>0</v>
      </c>
      <c r="P7" s="37">
        <f t="shared" si="4"/>
        <v>0</v>
      </c>
      <c r="Q7" s="27">
        <f>Q5</f>
        <v>1</v>
      </c>
      <c r="R7" s="37">
        <f t="shared" si="5"/>
        <v>3.125E-2</v>
      </c>
      <c r="S7" s="27">
        <v>1</v>
      </c>
      <c r="T7" s="37">
        <f t="shared" si="6"/>
        <v>3.125E-2</v>
      </c>
      <c r="U7" s="38">
        <v>1</v>
      </c>
      <c r="V7" s="37">
        <f t="shared" si="7"/>
        <v>3.125E-2</v>
      </c>
      <c r="W7" s="36">
        <f t="shared" si="8"/>
        <v>1</v>
      </c>
      <c r="X7" s="37">
        <f t="shared" si="9"/>
        <v>3.125E-2</v>
      </c>
    </row>
    <row r="8" spans="1:24" x14ac:dyDescent="0.25">
      <c r="A8" s="101"/>
      <c r="B8" s="32" t="s">
        <v>26</v>
      </c>
      <c r="C8" s="27">
        <v>1</v>
      </c>
      <c r="D8" s="27">
        <v>0</v>
      </c>
      <c r="E8" s="36">
        <f>C8-I8-W8</f>
        <v>0</v>
      </c>
      <c r="F8" s="37">
        <f t="shared" si="0"/>
        <v>0</v>
      </c>
      <c r="G8" s="27">
        <v>0</v>
      </c>
      <c r="H8" s="37">
        <f t="shared" si="1"/>
        <v>0</v>
      </c>
      <c r="I8" s="27">
        <v>0</v>
      </c>
      <c r="J8" s="37">
        <f t="shared" si="2"/>
        <v>0</v>
      </c>
      <c r="K8" s="27">
        <v>0</v>
      </c>
      <c r="L8" s="37">
        <f t="shared" si="3"/>
        <v>0</v>
      </c>
      <c r="M8" s="27">
        <v>0</v>
      </c>
      <c r="N8" s="37">
        <v>0</v>
      </c>
      <c r="O8" s="27">
        <v>0</v>
      </c>
      <c r="P8" s="37">
        <f t="shared" si="4"/>
        <v>0</v>
      </c>
      <c r="Q8" s="27">
        <v>0</v>
      </c>
      <c r="R8" s="37">
        <f t="shared" si="5"/>
        <v>0</v>
      </c>
      <c r="S8" s="27">
        <v>0</v>
      </c>
      <c r="T8" s="37">
        <f t="shared" si="6"/>
        <v>0</v>
      </c>
      <c r="U8" s="38">
        <v>0</v>
      </c>
      <c r="V8" s="37">
        <f t="shared" si="7"/>
        <v>0</v>
      </c>
      <c r="W8" s="36">
        <f t="shared" si="8"/>
        <v>1</v>
      </c>
      <c r="X8" s="37">
        <f t="shared" si="9"/>
        <v>1</v>
      </c>
    </row>
    <row r="9" spans="1:24" x14ac:dyDescent="0.25">
      <c r="A9" s="101"/>
      <c r="B9" s="32" t="s">
        <v>27</v>
      </c>
      <c r="C9" s="27">
        <f>C5+C6</f>
        <v>31</v>
      </c>
      <c r="D9" s="27">
        <f>D6+D5</f>
        <v>31</v>
      </c>
      <c r="E9" s="36">
        <f>C9-I9-W9</f>
        <v>26</v>
      </c>
      <c r="F9" s="37">
        <f t="shared" si="0"/>
        <v>0.83870967741935487</v>
      </c>
      <c r="G9" s="27">
        <f>G6+G5</f>
        <v>23</v>
      </c>
      <c r="H9" s="37">
        <f t="shared" si="1"/>
        <v>0.74193548387096775</v>
      </c>
      <c r="I9" s="27">
        <f>I5</f>
        <v>5</v>
      </c>
      <c r="J9" s="37">
        <f t="shared" si="2"/>
        <v>0.16129032258064516</v>
      </c>
      <c r="K9" s="27">
        <v>0</v>
      </c>
      <c r="L9" s="37">
        <f t="shared" si="3"/>
        <v>0</v>
      </c>
      <c r="M9" s="27">
        <v>0</v>
      </c>
      <c r="N9" s="37">
        <v>0</v>
      </c>
      <c r="O9" s="27">
        <v>0</v>
      </c>
      <c r="P9" s="37">
        <f t="shared" si="4"/>
        <v>0</v>
      </c>
      <c r="Q9" s="27">
        <f>Q5</f>
        <v>1</v>
      </c>
      <c r="R9" s="37">
        <f t="shared" si="5"/>
        <v>3.2258064516129031E-2</v>
      </c>
      <c r="S9" s="27">
        <v>1</v>
      </c>
      <c r="T9" s="37">
        <f t="shared" si="6"/>
        <v>3.2258064516129031E-2</v>
      </c>
      <c r="U9" s="38">
        <v>1</v>
      </c>
      <c r="V9" s="37">
        <f t="shared" si="7"/>
        <v>3.2258064516129031E-2</v>
      </c>
      <c r="W9" s="36">
        <f t="shared" si="8"/>
        <v>0</v>
      </c>
      <c r="X9" s="37">
        <f t="shared" si="9"/>
        <v>0</v>
      </c>
    </row>
  </sheetData>
  <mergeCells count="27">
    <mergeCell ref="A7:A9"/>
    <mergeCell ref="U2:U3"/>
    <mergeCell ref="V2:V3"/>
    <mergeCell ref="W2:W3"/>
    <mergeCell ref="X2:X3"/>
    <mergeCell ref="A4:A5"/>
    <mergeCell ref="A1:A3"/>
    <mergeCell ref="B1:B3"/>
    <mergeCell ref="C1:C3"/>
    <mergeCell ref="D1:D3"/>
    <mergeCell ref="E1:F1"/>
    <mergeCell ref="G1:H1"/>
    <mergeCell ref="K1:N1"/>
    <mergeCell ref="O1:P1"/>
    <mergeCell ref="U1:V1"/>
    <mergeCell ref="E2:E3"/>
    <mergeCell ref="F2:F3"/>
    <mergeCell ref="G2:G3"/>
    <mergeCell ref="H2:H3"/>
    <mergeCell ref="I2:I3"/>
    <mergeCell ref="J2:J3"/>
    <mergeCell ref="T2:T3"/>
    <mergeCell ref="O2:O3"/>
    <mergeCell ref="P2:P3"/>
    <mergeCell ref="Q2:Q3"/>
    <mergeCell ref="R2:R3"/>
    <mergeCell ref="S2:S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"/>
  <sheetViews>
    <sheetView zoomScale="70" zoomScaleNormal="70" workbookViewId="0">
      <selection activeCell="C7" sqref="C7"/>
    </sheetView>
  </sheetViews>
  <sheetFormatPr defaultRowHeight="15.75" x14ac:dyDescent="0.25"/>
  <cols>
    <col min="1" max="1" width="21.42578125" style="26" customWidth="1"/>
    <col min="2" max="2" width="20.42578125" style="26" customWidth="1"/>
    <col min="3" max="3" width="9.140625" style="26"/>
    <col min="4" max="4" width="17.85546875" style="26" customWidth="1"/>
    <col min="5" max="16384" width="9.140625" style="26"/>
  </cols>
  <sheetData>
    <row r="1" spans="1:24" x14ac:dyDescent="0.25">
      <c r="A1" s="103" t="s">
        <v>0</v>
      </c>
      <c r="B1" s="103" t="s">
        <v>18</v>
      </c>
      <c r="C1" s="104" t="s">
        <v>1</v>
      </c>
      <c r="D1" s="103" t="s">
        <v>47</v>
      </c>
      <c r="E1" s="104" t="s">
        <v>2</v>
      </c>
      <c r="F1" s="104"/>
      <c r="G1" s="104" t="s">
        <v>3</v>
      </c>
      <c r="H1" s="104"/>
      <c r="I1" s="107" t="s">
        <v>4</v>
      </c>
      <c r="J1" s="108"/>
      <c r="K1" s="104" t="s">
        <v>5</v>
      </c>
      <c r="L1" s="104"/>
      <c r="M1" s="104"/>
      <c r="N1" s="104"/>
      <c r="O1" s="104" t="s">
        <v>6</v>
      </c>
      <c r="P1" s="104"/>
      <c r="Q1" s="40" t="s">
        <v>7</v>
      </c>
      <c r="R1" s="41"/>
      <c r="S1" s="107" t="s">
        <v>8</v>
      </c>
      <c r="T1" s="108"/>
      <c r="U1" s="104" t="s">
        <v>35</v>
      </c>
      <c r="V1" s="104"/>
      <c r="W1" s="40" t="s">
        <v>9</v>
      </c>
      <c r="X1" s="41"/>
    </row>
    <row r="2" spans="1:24" x14ac:dyDescent="0.25">
      <c r="A2" s="103"/>
      <c r="B2" s="103"/>
      <c r="C2" s="104"/>
      <c r="D2" s="103"/>
      <c r="E2" s="104" t="s">
        <v>10</v>
      </c>
      <c r="F2" s="105" t="s">
        <v>11</v>
      </c>
      <c r="G2" s="104" t="s">
        <v>10</v>
      </c>
      <c r="H2" s="105" t="s">
        <v>11</v>
      </c>
      <c r="I2" s="104" t="s">
        <v>10</v>
      </c>
      <c r="J2" s="105" t="s">
        <v>11</v>
      </c>
      <c r="K2" s="40" t="s">
        <v>12</v>
      </c>
      <c r="L2" s="41"/>
      <c r="M2" s="40" t="s">
        <v>13</v>
      </c>
      <c r="N2" s="41"/>
      <c r="O2" s="104" t="s">
        <v>10</v>
      </c>
      <c r="P2" s="105" t="s">
        <v>11</v>
      </c>
      <c r="Q2" s="104" t="s">
        <v>10</v>
      </c>
      <c r="R2" s="105" t="s">
        <v>11</v>
      </c>
      <c r="S2" s="104" t="s">
        <v>10</v>
      </c>
      <c r="T2" s="105" t="s">
        <v>11</v>
      </c>
      <c r="U2" s="106" t="s">
        <v>10</v>
      </c>
      <c r="V2" s="105" t="s">
        <v>11</v>
      </c>
      <c r="W2" s="104" t="s">
        <v>10</v>
      </c>
      <c r="X2" s="105" t="s">
        <v>11</v>
      </c>
    </row>
    <row r="3" spans="1:24" x14ac:dyDescent="0.25">
      <c r="A3" s="103"/>
      <c r="B3" s="103"/>
      <c r="C3" s="104"/>
      <c r="D3" s="103"/>
      <c r="E3" s="104"/>
      <c r="F3" s="105"/>
      <c r="G3" s="104"/>
      <c r="H3" s="105"/>
      <c r="I3" s="104"/>
      <c r="J3" s="105"/>
      <c r="K3" s="40" t="s">
        <v>10</v>
      </c>
      <c r="L3" s="41" t="s">
        <v>11</v>
      </c>
      <c r="M3" s="40" t="s">
        <v>10</v>
      </c>
      <c r="N3" s="41" t="s">
        <v>11</v>
      </c>
      <c r="O3" s="104"/>
      <c r="P3" s="105"/>
      <c r="Q3" s="104"/>
      <c r="R3" s="105"/>
      <c r="S3" s="104"/>
      <c r="T3" s="105"/>
      <c r="U3" s="106"/>
      <c r="V3" s="105"/>
      <c r="W3" s="104"/>
      <c r="X3" s="105"/>
    </row>
    <row r="4" spans="1:24" s="67" customFormat="1" x14ac:dyDescent="0.25">
      <c r="A4" s="109" t="s">
        <v>36</v>
      </c>
      <c r="B4" s="65" t="s">
        <v>20</v>
      </c>
      <c r="C4" s="65">
        <v>1</v>
      </c>
      <c r="D4" s="65">
        <v>1</v>
      </c>
      <c r="E4" s="65">
        <f t="shared" ref="E4:E9" si="0">C4-I4-W4</f>
        <v>1</v>
      </c>
      <c r="F4" s="66">
        <v>0</v>
      </c>
      <c r="G4" s="65">
        <v>1</v>
      </c>
      <c r="H4" s="66">
        <v>0</v>
      </c>
      <c r="I4" s="65">
        <v>0</v>
      </c>
      <c r="J4" s="66">
        <v>0</v>
      </c>
      <c r="K4" s="65"/>
      <c r="L4" s="66">
        <v>0</v>
      </c>
      <c r="M4" s="65">
        <v>0</v>
      </c>
      <c r="N4" s="66">
        <v>0</v>
      </c>
      <c r="O4" s="65">
        <v>0</v>
      </c>
      <c r="P4" s="66">
        <v>0</v>
      </c>
      <c r="Q4" s="65">
        <v>0</v>
      </c>
      <c r="R4" s="66">
        <v>0</v>
      </c>
      <c r="S4" s="65">
        <v>0</v>
      </c>
      <c r="T4" s="66">
        <v>0</v>
      </c>
      <c r="U4" s="68">
        <v>0</v>
      </c>
      <c r="V4" s="66">
        <v>0</v>
      </c>
      <c r="W4" s="65">
        <f t="shared" ref="W4:W9" si="1">C4-D4</f>
        <v>0</v>
      </c>
      <c r="X4" s="66">
        <v>0</v>
      </c>
    </row>
    <row r="5" spans="1:24" x14ac:dyDescent="0.25">
      <c r="A5" s="109"/>
      <c r="B5" s="36" t="s">
        <v>32</v>
      </c>
      <c r="C5" s="27">
        <v>10</v>
      </c>
      <c r="D5" s="27">
        <v>10</v>
      </c>
      <c r="E5" s="36">
        <f t="shared" si="0"/>
        <v>8</v>
      </c>
      <c r="F5" s="37">
        <f t="shared" ref="F5:F9" si="2">E5/C5</f>
        <v>0.8</v>
      </c>
      <c r="G5" s="27">
        <v>8</v>
      </c>
      <c r="H5" s="37">
        <f t="shared" ref="H5:H9" si="3">G5/C5</f>
        <v>0.8</v>
      </c>
      <c r="I5" s="27">
        <v>2</v>
      </c>
      <c r="J5" s="37">
        <f t="shared" ref="J5:J9" si="4">I5/C5</f>
        <v>0.2</v>
      </c>
      <c r="K5" s="27">
        <v>0</v>
      </c>
      <c r="L5" s="37">
        <f t="shared" ref="L5:L9" si="5">K5/C5</f>
        <v>0</v>
      </c>
      <c r="M5" s="27">
        <v>0</v>
      </c>
      <c r="N5" s="37">
        <v>0</v>
      </c>
      <c r="O5" s="27">
        <v>0</v>
      </c>
      <c r="P5" s="37">
        <f t="shared" ref="P5:P9" si="6">O5/C5</f>
        <v>0</v>
      </c>
      <c r="Q5" s="27">
        <v>0</v>
      </c>
      <c r="R5" s="37">
        <f t="shared" ref="R5:R9" si="7">Q5/C5</f>
        <v>0</v>
      </c>
      <c r="S5" s="27">
        <v>0</v>
      </c>
      <c r="T5" s="37">
        <f t="shared" ref="T5:T9" si="8">S5/C5</f>
        <v>0</v>
      </c>
      <c r="U5" s="27">
        <v>0</v>
      </c>
      <c r="V5" s="37">
        <f t="shared" ref="V5:V9" si="9">U5/C5</f>
        <v>0</v>
      </c>
      <c r="W5" s="36">
        <f t="shared" si="1"/>
        <v>0</v>
      </c>
      <c r="X5" s="37">
        <f t="shared" ref="X5:X9" si="10">W5/C5</f>
        <v>0</v>
      </c>
    </row>
    <row r="6" spans="1:24" x14ac:dyDescent="0.25">
      <c r="A6" s="42" t="s">
        <v>37</v>
      </c>
      <c r="B6" s="36" t="s">
        <v>32</v>
      </c>
      <c r="C6" s="27">
        <v>4</v>
      </c>
      <c r="D6" s="27">
        <v>4</v>
      </c>
      <c r="E6" s="36">
        <f t="shared" si="0"/>
        <v>3</v>
      </c>
      <c r="F6" s="37">
        <f t="shared" si="2"/>
        <v>0.75</v>
      </c>
      <c r="G6" s="27">
        <v>3</v>
      </c>
      <c r="H6" s="37">
        <f t="shared" si="3"/>
        <v>0.75</v>
      </c>
      <c r="I6" s="27">
        <v>1</v>
      </c>
      <c r="J6" s="37">
        <f t="shared" si="4"/>
        <v>0.25</v>
      </c>
      <c r="K6" s="27">
        <v>0</v>
      </c>
      <c r="L6" s="37">
        <f t="shared" si="5"/>
        <v>0</v>
      </c>
      <c r="M6" s="27">
        <v>0</v>
      </c>
      <c r="N6" s="37">
        <v>0</v>
      </c>
      <c r="O6" s="27">
        <v>0</v>
      </c>
      <c r="P6" s="37">
        <f t="shared" si="6"/>
        <v>0</v>
      </c>
      <c r="Q6" s="27">
        <v>0</v>
      </c>
      <c r="R6" s="37">
        <f t="shared" si="7"/>
        <v>0</v>
      </c>
      <c r="S6" s="27">
        <v>0</v>
      </c>
      <c r="T6" s="37">
        <f t="shared" si="8"/>
        <v>0</v>
      </c>
      <c r="U6" s="27">
        <v>0</v>
      </c>
      <c r="V6" s="37">
        <f t="shared" si="9"/>
        <v>0</v>
      </c>
      <c r="W6" s="36">
        <f t="shared" si="1"/>
        <v>0</v>
      </c>
      <c r="X6" s="37">
        <f t="shared" si="10"/>
        <v>0</v>
      </c>
    </row>
    <row r="7" spans="1:24" x14ac:dyDescent="0.25">
      <c r="A7" s="101" t="s">
        <v>24</v>
      </c>
      <c r="B7" s="131" t="s">
        <v>25</v>
      </c>
      <c r="C7" s="130">
        <f>C4+C5+C6</f>
        <v>15</v>
      </c>
      <c r="D7" s="27">
        <f>D4+D5+D6</f>
        <v>15</v>
      </c>
      <c r="E7" s="36">
        <f t="shared" si="0"/>
        <v>12</v>
      </c>
      <c r="F7" s="37">
        <f t="shared" si="2"/>
        <v>0.8</v>
      </c>
      <c r="G7" s="27">
        <f>G4+G5+G6</f>
        <v>12</v>
      </c>
      <c r="H7" s="37">
        <f t="shared" si="3"/>
        <v>0.8</v>
      </c>
      <c r="I7" s="27">
        <f>I4+I5+I6</f>
        <v>3</v>
      </c>
      <c r="J7" s="37">
        <f t="shared" si="4"/>
        <v>0.2</v>
      </c>
      <c r="K7" s="27">
        <v>0</v>
      </c>
      <c r="L7" s="37">
        <f t="shared" si="5"/>
        <v>0</v>
      </c>
      <c r="M7" s="27">
        <v>0</v>
      </c>
      <c r="N7" s="37">
        <v>0</v>
      </c>
      <c r="O7" s="27">
        <v>0</v>
      </c>
      <c r="P7" s="37">
        <f t="shared" si="6"/>
        <v>0</v>
      </c>
      <c r="Q7" s="27">
        <v>0</v>
      </c>
      <c r="R7" s="37">
        <f t="shared" si="7"/>
        <v>0</v>
      </c>
      <c r="S7" s="27">
        <v>0</v>
      </c>
      <c r="T7" s="37">
        <f t="shared" si="8"/>
        <v>0</v>
      </c>
      <c r="U7" s="27">
        <v>0</v>
      </c>
      <c r="V7" s="37">
        <f t="shared" si="9"/>
        <v>0</v>
      </c>
      <c r="W7" s="36">
        <f t="shared" si="1"/>
        <v>0</v>
      </c>
      <c r="X7" s="37">
        <f t="shared" si="10"/>
        <v>0</v>
      </c>
    </row>
    <row r="8" spans="1:24" x14ac:dyDescent="0.25">
      <c r="A8" s="101"/>
      <c r="B8" s="32" t="s">
        <v>26</v>
      </c>
      <c r="C8" s="27">
        <f>C4</f>
        <v>1</v>
      </c>
      <c r="D8" s="27">
        <f>D4</f>
        <v>1</v>
      </c>
      <c r="E8" s="36">
        <f t="shared" si="0"/>
        <v>1</v>
      </c>
      <c r="F8" s="37">
        <v>0</v>
      </c>
      <c r="G8" s="27">
        <f>G4</f>
        <v>1</v>
      </c>
      <c r="H8" s="37">
        <v>0</v>
      </c>
      <c r="I8" s="27">
        <f>I4</f>
        <v>0</v>
      </c>
      <c r="J8" s="37">
        <v>0</v>
      </c>
      <c r="K8" s="27">
        <v>0</v>
      </c>
      <c r="L8" s="37">
        <v>0</v>
      </c>
      <c r="M8" s="27">
        <v>0</v>
      </c>
      <c r="N8" s="37">
        <v>0</v>
      </c>
      <c r="O8" s="27">
        <v>0</v>
      </c>
      <c r="P8" s="37">
        <v>0</v>
      </c>
      <c r="Q8" s="27">
        <v>0</v>
      </c>
      <c r="R8" s="37">
        <v>0</v>
      </c>
      <c r="S8" s="27">
        <v>0</v>
      </c>
      <c r="T8" s="37">
        <v>0</v>
      </c>
      <c r="U8" s="27">
        <v>0</v>
      </c>
      <c r="V8" s="37">
        <v>0</v>
      </c>
      <c r="W8" s="36">
        <f t="shared" si="1"/>
        <v>0</v>
      </c>
      <c r="X8" s="37">
        <v>0</v>
      </c>
    </row>
    <row r="9" spans="1:24" x14ac:dyDescent="0.25">
      <c r="A9" s="101"/>
      <c r="B9" s="32" t="s">
        <v>27</v>
      </c>
      <c r="C9" s="27">
        <f>C5+C6</f>
        <v>14</v>
      </c>
      <c r="D9" s="27">
        <f>D5+D6</f>
        <v>14</v>
      </c>
      <c r="E9" s="36">
        <f t="shared" si="0"/>
        <v>11</v>
      </c>
      <c r="F9" s="37">
        <f t="shared" si="2"/>
        <v>0.7857142857142857</v>
      </c>
      <c r="G9" s="27">
        <f>G5+G6</f>
        <v>11</v>
      </c>
      <c r="H9" s="37">
        <f t="shared" si="3"/>
        <v>0.7857142857142857</v>
      </c>
      <c r="I9" s="27">
        <f>I5+I6</f>
        <v>3</v>
      </c>
      <c r="J9" s="37">
        <f t="shared" si="4"/>
        <v>0.21428571428571427</v>
      </c>
      <c r="K9" s="27">
        <v>0</v>
      </c>
      <c r="L9" s="37">
        <f t="shared" si="5"/>
        <v>0</v>
      </c>
      <c r="M9" s="27">
        <v>0</v>
      </c>
      <c r="N9" s="37">
        <v>0</v>
      </c>
      <c r="O9" s="27">
        <v>0</v>
      </c>
      <c r="P9" s="37">
        <f t="shared" si="6"/>
        <v>0</v>
      </c>
      <c r="Q9" s="27">
        <v>0</v>
      </c>
      <c r="R9" s="37">
        <f t="shared" si="7"/>
        <v>0</v>
      </c>
      <c r="S9" s="27">
        <v>0</v>
      </c>
      <c r="T9" s="37">
        <f t="shared" si="8"/>
        <v>0</v>
      </c>
      <c r="U9" s="27">
        <v>0</v>
      </c>
      <c r="V9" s="37">
        <f t="shared" si="9"/>
        <v>0</v>
      </c>
      <c r="W9" s="36">
        <f t="shared" si="1"/>
        <v>0</v>
      </c>
      <c r="X9" s="37">
        <f t="shared" si="10"/>
        <v>0</v>
      </c>
    </row>
  </sheetData>
  <mergeCells count="29">
    <mergeCell ref="W2:W3"/>
    <mergeCell ref="X2:X3"/>
    <mergeCell ref="A4:A5"/>
    <mergeCell ref="A7:A9"/>
    <mergeCell ref="U1:V1"/>
    <mergeCell ref="E2:E3"/>
    <mergeCell ref="F2:F3"/>
    <mergeCell ref="G2:G3"/>
    <mergeCell ref="H2:H3"/>
    <mergeCell ref="I2:I3"/>
    <mergeCell ref="J2:J3"/>
    <mergeCell ref="O2:O3"/>
    <mergeCell ref="P2:P3"/>
    <mergeCell ref="Q2:Q3"/>
    <mergeCell ref="R2:R3"/>
    <mergeCell ref="S2:S3"/>
    <mergeCell ref="T2:T3"/>
    <mergeCell ref="U2:U3"/>
    <mergeCell ref="V2:V3"/>
    <mergeCell ref="G1:H1"/>
    <mergeCell ref="I1:J1"/>
    <mergeCell ref="K1:N1"/>
    <mergeCell ref="O1:P1"/>
    <mergeCell ref="S1:T1"/>
    <mergeCell ref="A1:A3"/>
    <mergeCell ref="B1:B3"/>
    <mergeCell ref="C1:C3"/>
    <mergeCell ref="D1:D3"/>
    <mergeCell ref="E1:F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3"/>
  <sheetViews>
    <sheetView topLeftCell="A7" zoomScale="160" zoomScaleNormal="160" workbookViewId="0">
      <selection activeCell="C20" sqref="C20:C23"/>
    </sheetView>
  </sheetViews>
  <sheetFormatPr defaultRowHeight="15.75" x14ac:dyDescent="0.25"/>
  <cols>
    <col min="1" max="1" width="19.5703125" style="44" customWidth="1"/>
    <col min="2" max="2" width="12.7109375" style="26" customWidth="1"/>
    <col min="3" max="16384" width="9.140625" style="26"/>
  </cols>
  <sheetData>
    <row r="1" spans="1:24" x14ac:dyDescent="0.25">
      <c r="A1" s="91" t="s">
        <v>0</v>
      </c>
      <c r="B1" s="91" t="s">
        <v>18</v>
      </c>
      <c r="C1" s="94" t="s">
        <v>1</v>
      </c>
      <c r="D1" s="91" t="s">
        <v>47</v>
      </c>
      <c r="E1" s="94" t="s">
        <v>2</v>
      </c>
      <c r="F1" s="94"/>
      <c r="G1" s="94" t="s">
        <v>3</v>
      </c>
      <c r="H1" s="94"/>
      <c r="I1" s="36" t="s">
        <v>4</v>
      </c>
      <c r="J1" s="37"/>
      <c r="K1" s="94" t="s">
        <v>5</v>
      </c>
      <c r="L1" s="94"/>
      <c r="M1" s="94"/>
      <c r="N1" s="94"/>
      <c r="O1" s="94" t="s">
        <v>6</v>
      </c>
      <c r="P1" s="94"/>
      <c r="Q1" s="36" t="s">
        <v>7</v>
      </c>
      <c r="R1" s="37"/>
      <c r="S1" s="36" t="s">
        <v>8</v>
      </c>
      <c r="T1" s="37"/>
      <c r="U1" s="94" t="s">
        <v>35</v>
      </c>
      <c r="V1" s="94"/>
      <c r="W1" s="36" t="s">
        <v>9</v>
      </c>
      <c r="X1" s="37"/>
    </row>
    <row r="2" spans="1:24" x14ac:dyDescent="0.25">
      <c r="A2" s="91"/>
      <c r="B2" s="91"/>
      <c r="C2" s="94"/>
      <c r="D2" s="91"/>
      <c r="E2" s="94" t="s">
        <v>10</v>
      </c>
      <c r="F2" s="99" t="s">
        <v>11</v>
      </c>
      <c r="G2" s="94" t="s">
        <v>10</v>
      </c>
      <c r="H2" s="99" t="s">
        <v>11</v>
      </c>
      <c r="I2" s="94" t="s">
        <v>10</v>
      </c>
      <c r="J2" s="99" t="s">
        <v>11</v>
      </c>
      <c r="K2" s="36" t="s">
        <v>12</v>
      </c>
      <c r="L2" s="37"/>
      <c r="M2" s="36" t="s">
        <v>13</v>
      </c>
      <c r="N2" s="37"/>
      <c r="O2" s="94" t="s">
        <v>10</v>
      </c>
      <c r="P2" s="99" t="s">
        <v>11</v>
      </c>
      <c r="Q2" s="94" t="s">
        <v>10</v>
      </c>
      <c r="R2" s="99" t="s">
        <v>11</v>
      </c>
      <c r="S2" s="94" t="s">
        <v>10</v>
      </c>
      <c r="T2" s="99" t="s">
        <v>11</v>
      </c>
      <c r="U2" s="102" t="s">
        <v>10</v>
      </c>
      <c r="V2" s="99" t="s">
        <v>11</v>
      </c>
      <c r="W2" s="94" t="s">
        <v>10</v>
      </c>
      <c r="X2" s="99" t="s">
        <v>11</v>
      </c>
    </row>
    <row r="3" spans="1:24" x14ac:dyDescent="0.25">
      <c r="A3" s="91"/>
      <c r="B3" s="91"/>
      <c r="C3" s="94"/>
      <c r="D3" s="91"/>
      <c r="E3" s="94"/>
      <c r="F3" s="99"/>
      <c r="G3" s="94"/>
      <c r="H3" s="99"/>
      <c r="I3" s="94"/>
      <c r="J3" s="99"/>
      <c r="K3" s="36" t="s">
        <v>10</v>
      </c>
      <c r="L3" s="37" t="s">
        <v>11</v>
      </c>
      <c r="M3" s="36" t="s">
        <v>10</v>
      </c>
      <c r="N3" s="37" t="s">
        <v>11</v>
      </c>
      <c r="O3" s="94"/>
      <c r="P3" s="99"/>
      <c r="Q3" s="94"/>
      <c r="R3" s="99"/>
      <c r="S3" s="94"/>
      <c r="T3" s="99"/>
      <c r="U3" s="102"/>
      <c r="V3" s="99"/>
      <c r="W3" s="94"/>
      <c r="X3" s="99"/>
    </row>
    <row r="4" spans="1:24" s="67" customFormat="1" x14ac:dyDescent="0.25">
      <c r="A4" s="91" t="s">
        <v>38</v>
      </c>
      <c r="B4" s="65" t="s">
        <v>20</v>
      </c>
      <c r="C4" s="65">
        <v>21</v>
      </c>
      <c r="D4" s="65">
        <v>18</v>
      </c>
      <c r="E4" s="65">
        <f t="shared" ref="E4:E23" si="0">C4-I4-W4</f>
        <v>16</v>
      </c>
      <c r="F4" s="66">
        <f t="shared" ref="F4:F23" si="1">E4/C4</f>
        <v>0.76190476190476186</v>
      </c>
      <c r="G4" s="65">
        <v>12</v>
      </c>
      <c r="H4" s="66">
        <f t="shared" ref="H4:H23" si="2">G4/C4</f>
        <v>0.5714285714285714</v>
      </c>
      <c r="I4" s="65">
        <v>2</v>
      </c>
      <c r="J4" s="66">
        <f t="shared" ref="J4:J23" si="3">I4/C4</f>
        <v>9.5238095238095233E-2</v>
      </c>
      <c r="K4" s="65">
        <v>1</v>
      </c>
      <c r="L4" s="66">
        <f t="shared" ref="L4:L23" si="4">K4/C4</f>
        <v>4.7619047619047616E-2</v>
      </c>
      <c r="M4" s="65">
        <v>0</v>
      </c>
      <c r="N4" s="66">
        <f t="shared" ref="N4:N23" si="5">M4/C4</f>
        <v>0</v>
      </c>
      <c r="O4" s="65">
        <v>1</v>
      </c>
      <c r="P4" s="66">
        <f t="shared" ref="P4:P23" si="6">O4/C4</f>
        <v>4.7619047619047616E-2</v>
      </c>
      <c r="Q4" s="65">
        <v>0</v>
      </c>
      <c r="R4" s="66">
        <f t="shared" ref="R4:R23" si="7">Q4/C4</f>
        <v>0</v>
      </c>
      <c r="S4" s="65">
        <v>1</v>
      </c>
      <c r="T4" s="66">
        <f t="shared" ref="T4:T23" si="8">S4/C4</f>
        <v>4.7619047619047616E-2</v>
      </c>
      <c r="U4" s="68">
        <v>1</v>
      </c>
      <c r="V4" s="66">
        <f t="shared" ref="V4:V23" si="9">U4/C4</f>
        <v>4.7619047619047616E-2</v>
      </c>
      <c r="W4" s="65">
        <f t="shared" ref="W4:W23" si="10">C4-D4</f>
        <v>3</v>
      </c>
      <c r="X4" s="66">
        <f t="shared" ref="X4:X23" si="11">W4/C4</f>
        <v>0.14285714285714285</v>
      </c>
    </row>
    <row r="5" spans="1:24" s="67" customFormat="1" x14ac:dyDescent="0.25">
      <c r="A5" s="91"/>
      <c r="B5" s="65" t="s">
        <v>32</v>
      </c>
      <c r="C5" s="64">
        <v>27</v>
      </c>
      <c r="D5" s="64">
        <v>26</v>
      </c>
      <c r="E5" s="65">
        <f t="shared" si="0"/>
        <v>23</v>
      </c>
      <c r="F5" s="66">
        <f t="shared" si="1"/>
        <v>0.85185185185185186</v>
      </c>
      <c r="G5" s="64">
        <v>23</v>
      </c>
      <c r="H5" s="66">
        <f t="shared" si="2"/>
        <v>0.85185185185185186</v>
      </c>
      <c r="I5" s="64">
        <v>3</v>
      </c>
      <c r="J5" s="66">
        <f t="shared" si="3"/>
        <v>0.1111111111111111</v>
      </c>
      <c r="K5" s="64">
        <v>0</v>
      </c>
      <c r="L5" s="66">
        <f t="shared" si="4"/>
        <v>0</v>
      </c>
      <c r="M5" s="64">
        <v>2</v>
      </c>
      <c r="N5" s="66">
        <f t="shared" si="5"/>
        <v>7.407407407407407E-2</v>
      </c>
      <c r="O5" s="64">
        <v>0</v>
      </c>
      <c r="P5" s="66">
        <f t="shared" si="6"/>
        <v>0</v>
      </c>
      <c r="Q5" s="64">
        <v>0</v>
      </c>
      <c r="R5" s="66">
        <f t="shared" si="7"/>
        <v>0</v>
      </c>
      <c r="S5" s="64">
        <v>1</v>
      </c>
      <c r="T5" s="66">
        <f t="shared" si="8"/>
        <v>3.7037037037037035E-2</v>
      </c>
      <c r="U5" s="64">
        <v>0</v>
      </c>
      <c r="V5" s="66">
        <f t="shared" si="9"/>
        <v>0</v>
      </c>
      <c r="W5" s="65">
        <f t="shared" si="10"/>
        <v>1</v>
      </c>
      <c r="X5" s="66">
        <f t="shared" si="11"/>
        <v>3.7037037037037035E-2</v>
      </c>
    </row>
    <row r="6" spans="1:24" x14ac:dyDescent="0.25">
      <c r="A6" s="91" t="s">
        <v>39</v>
      </c>
      <c r="B6" s="36" t="s">
        <v>20</v>
      </c>
      <c r="C6" s="27">
        <v>60</v>
      </c>
      <c r="D6" s="27">
        <v>59</v>
      </c>
      <c r="E6" s="36">
        <f t="shared" si="0"/>
        <v>45</v>
      </c>
      <c r="F6" s="37">
        <f t="shared" si="1"/>
        <v>0.75</v>
      </c>
      <c r="G6" s="27">
        <v>37</v>
      </c>
      <c r="H6" s="37">
        <f t="shared" si="2"/>
        <v>0.6166666666666667</v>
      </c>
      <c r="I6" s="27">
        <v>14</v>
      </c>
      <c r="J6" s="37">
        <f t="shared" si="3"/>
        <v>0.23333333333333334</v>
      </c>
      <c r="K6" s="27">
        <v>7</v>
      </c>
      <c r="L6" s="37">
        <f t="shared" si="4"/>
        <v>0.11666666666666667</v>
      </c>
      <c r="M6" s="27">
        <v>0</v>
      </c>
      <c r="N6" s="37">
        <f t="shared" si="5"/>
        <v>0</v>
      </c>
      <c r="O6" s="27">
        <v>3</v>
      </c>
      <c r="P6" s="37">
        <f t="shared" si="6"/>
        <v>0.05</v>
      </c>
      <c r="Q6" s="27">
        <v>1</v>
      </c>
      <c r="R6" s="37">
        <f t="shared" si="7"/>
        <v>1.6666666666666666E-2</v>
      </c>
      <c r="S6" s="27">
        <v>3</v>
      </c>
      <c r="T6" s="37">
        <f t="shared" si="8"/>
        <v>0.05</v>
      </c>
      <c r="U6" s="27">
        <v>1</v>
      </c>
      <c r="V6" s="37">
        <f t="shared" si="9"/>
        <v>1.6666666666666666E-2</v>
      </c>
      <c r="W6" s="36">
        <f t="shared" si="10"/>
        <v>1</v>
      </c>
      <c r="X6" s="37">
        <f t="shared" si="11"/>
        <v>1.6666666666666666E-2</v>
      </c>
    </row>
    <row r="7" spans="1:24" x14ac:dyDescent="0.25">
      <c r="A7" s="91"/>
      <c r="B7" s="36" t="s">
        <v>32</v>
      </c>
      <c r="C7" s="27">
        <v>46</v>
      </c>
      <c r="D7" s="27">
        <v>46</v>
      </c>
      <c r="E7" s="36">
        <f t="shared" si="0"/>
        <v>38</v>
      </c>
      <c r="F7" s="37">
        <f t="shared" si="1"/>
        <v>0.82608695652173914</v>
      </c>
      <c r="G7" s="27">
        <v>33</v>
      </c>
      <c r="H7" s="37">
        <f t="shared" si="2"/>
        <v>0.71739130434782605</v>
      </c>
      <c r="I7" s="27">
        <v>8</v>
      </c>
      <c r="J7" s="37">
        <f t="shared" si="3"/>
        <v>0.17391304347826086</v>
      </c>
      <c r="K7" s="27">
        <v>0</v>
      </c>
      <c r="L7" s="37">
        <f t="shared" si="4"/>
        <v>0</v>
      </c>
      <c r="M7" s="27">
        <v>2</v>
      </c>
      <c r="N7" s="37">
        <f t="shared" si="5"/>
        <v>4.3478260869565216E-2</v>
      </c>
      <c r="O7" s="27">
        <v>3</v>
      </c>
      <c r="P7" s="37">
        <f t="shared" si="6"/>
        <v>6.5217391304347824E-2</v>
      </c>
      <c r="Q7" s="27">
        <v>0</v>
      </c>
      <c r="R7" s="37">
        <f t="shared" si="7"/>
        <v>0</v>
      </c>
      <c r="S7" s="27">
        <v>2</v>
      </c>
      <c r="T7" s="37">
        <f t="shared" si="8"/>
        <v>4.3478260869565216E-2</v>
      </c>
      <c r="U7" s="27">
        <v>0</v>
      </c>
      <c r="V7" s="37">
        <f t="shared" si="9"/>
        <v>0</v>
      </c>
      <c r="W7" s="36">
        <f t="shared" si="10"/>
        <v>0</v>
      </c>
      <c r="X7" s="37">
        <f t="shared" si="11"/>
        <v>0</v>
      </c>
    </row>
    <row r="8" spans="1:24" x14ac:dyDescent="0.25">
      <c r="A8" s="91" t="s">
        <v>40</v>
      </c>
      <c r="B8" s="36" t="s">
        <v>20</v>
      </c>
      <c r="C8" s="27">
        <v>39</v>
      </c>
      <c r="D8" s="27">
        <v>36</v>
      </c>
      <c r="E8" s="36">
        <f t="shared" si="0"/>
        <v>28</v>
      </c>
      <c r="F8" s="37">
        <f t="shared" si="1"/>
        <v>0.71794871794871795</v>
      </c>
      <c r="G8" s="27">
        <v>26</v>
      </c>
      <c r="H8" s="37">
        <f t="shared" si="2"/>
        <v>0.66666666666666663</v>
      </c>
      <c r="I8" s="27">
        <v>8</v>
      </c>
      <c r="J8" s="37">
        <f t="shared" si="3"/>
        <v>0.20512820512820512</v>
      </c>
      <c r="K8" s="27">
        <v>4</v>
      </c>
      <c r="L8" s="37">
        <f t="shared" si="4"/>
        <v>0.10256410256410256</v>
      </c>
      <c r="M8" s="27">
        <v>0</v>
      </c>
      <c r="N8" s="37">
        <f t="shared" si="5"/>
        <v>0</v>
      </c>
      <c r="O8" s="27">
        <v>0</v>
      </c>
      <c r="P8" s="37">
        <f t="shared" si="6"/>
        <v>0</v>
      </c>
      <c r="Q8" s="27">
        <v>0</v>
      </c>
      <c r="R8" s="37">
        <f t="shared" si="7"/>
        <v>0</v>
      </c>
      <c r="S8" s="27">
        <v>6</v>
      </c>
      <c r="T8" s="37">
        <f t="shared" si="8"/>
        <v>0.15384615384615385</v>
      </c>
      <c r="U8" s="27">
        <v>1</v>
      </c>
      <c r="V8" s="37">
        <f t="shared" si="9"/>
        <v>2.564102564102564E-2</v>
      </c>
      <c r="W8" s="36">
        <f t="shared" si="10"/>
        <v>3</v>
      </c>
      <c r="X8" s="37">
        <f t="shared" si="11"/>
        <v>7.6923076923076927E-2</v>
      </c>
    </row>
    <row r="9" spans="1:24" x14ac:dyDescent="0.25">
      <c r="A9" s="91"/>
      <c r="B9" s="36" t="s">
        <v>32</v>
      </c>
      <c r="C9" s="27">
        <v>11</v>
      </c>
      <c r="D9" s="27">
        <v>10</v>
      </c>
      <c r="E9" s="36">
        <f t="shared" si="0"/>
        <v>10</v>
      </c>
      <c r="F9" s="37">
        <f t="shared" si="1"/>
        <v>0.90909090909090906</v>
      </c>
      <c r="G9" s="27">
        <v>10</v>
      </c>
      <c r="H9" s="37">
        <f t="shared" si="2"/>
        <v>0.90909090909090906</v>
      </c>
      <c r="I9" s="27">
        <v>0</v>
      </c>
      <c r="J9" s="37">
        <f t="shared" si="3"/>
        <v>0</v>
      </c>
      <c r="K9" s="27">
        <v>0</v>
      </c>
      <c r="L9" s="37">
        <f t="shared" si="4"/>
        <v>0</v>
      </c>
      <c r="M9" s="27">
        <v>0</v>
      </c>
      <c r="N9" s="37">
        <f t="shared" si="5"/>
        <v>0</v>
      </c>
      <c r="O9" s="27">
        <v>0</v>
      </c>
      <c r="P9" s="37">
        <f t="shared" si="6"/>
        <v>0</v>
      </c>
      <c r="Q9" s="27">
        <v>0</v>
      </c>
      <c r="R9" s="37">
        <f t="shared" si="7"/>
        <v>0</v>
      </c>
      <c r="S9" s="27">
        <v>0</v>
      </c>
      <c r="T9" s="37">
        <f t="shared" si="8"/>
        <v>0</v>
      </c>
      <c r="U9" s="27">
        <v>0</v>
      </c>
      <c r="V9" s="37">
        <f t="shared" si="9"/>
        <v>0</v>
      </c>
      <c r="W9" s="36">
        <f t="shared" si="10"/>
        <v>1</v>
      </c>
      <c r="X9" s="37">
        <f t="shared" si="11"/>
        <v>9.0909090909090912E-2</v>
      </c>
    </row>
    <row r="10" spans="1:24" x14ac:dyDescent="0.25">
      <c r="A10" s="91" t="s">
        <v>41</v>
      </c>
      <c r="B10" s="36" t="s">
        <v>20</v>
      </c>
      <c r="C10" s="27">
        <v>33</v>
      </c>
      <c r="D10" s="27">
        <v>33</v>
      </c>
      <c r="E10" s="36">
        <f t="shared" si="0"/>
        <v>27</v>
      </c>
      <c r="F10" s="37">
        <f t="shared" si="1"/>
        <v>0.81818181818181823</v>
      </c>
      <c r="G10" s="27">
        <v>24</v>
      </c>
      <c r="H10" s="37">
        <f t="shared" si="2"/>
        <v>0.72727272727272729</v>
      </c>
      <c r="I10" s="27">
        <v>6</v>
      </c>
      <c r="J10" s="37">
        <f t="shared" si="3"/>
        <v>0.18181818181818182</v>
      </c>
      <c r="K10" s="27">
        <v>2</v>
      </c>
      <c r="L10" s="37">
        <f t="shared" si="4"/>
        <v>6.0606060606060608E-2</v>
      </c>
      <c r="M10" s="27">
        <v>0</v>
      </c>
      <c r="N10" s="37">
        <f t="shared" si="5"/>
        <v>0</v>
      </c>
      <c r="O10" s="27">
        <v>1</v>
      </c>
      <c r="P10" s="37">
        <f t="shared" si="6"/>
        <v>3.0303030303030304E-2</v>
      </c>
      <c r="Q10" s="27">
        <v>0</v>
      </c>
      <c r="R10" s="37">
        <f t="shared" si="7"/>
        <v>0</v>
      </c>
      <c r="S10" s="27">
        <v>1</v>
      </c>
      <c r="T10" s="37">
        <f t="shared" si="8"/>
        <v>3.0303030303030304E-2</v>
      </c>
      <c r="U10" s="27">
        <v>1</v>
      </c>
      <c r="V10" s="37">
        <f t="shared" si="9"/>
        <v>3.0303030303030304E-2</v>
      </c>
      <c r="W10" s="36">
        <f t="shared" si="10"/>
        <v>0</v>
      </c>
      <c r="X10" s="37">
        <f t="shared" si="11"/>
        <v>0</v>
      </c>
    </row>
    <row r="11" spans="1:24" s="62" customFormat="1" x14ac:dyDescent="0.25">
      <c r="A11" s="91"/>
      <c r="B11" s="60" t="s">
        <v>32</v>
      </c>
      <c r="C11" s="63">
        <v>18</v>
      </c>
      <c r="D11" s="63">
        <v>16</v>
      </c>
      <c r="E11" s="60">
        <f t="shared" si="0"/>
        <v>15</v>
      </c>
      <c r="F11" s="61">
        <f t="shared" si="1"/>
        <v>0.83333333333333337</v>
      </c>
      <c r="G11" s="63">
        <v>15</v>
      </c>
      <c r="H11" s="61">
        <f t="shared" si="2"/>
        <v>0.83333333333333337</v>
      </c>
      <c r="I11" s="63">
        <v>1</v>
      </c>
      <c r="J11" s="61">
        <f t="shared" si="3"/>
        <v>5.5555555555555552E-2</v>
      </c>
      <c r="K11" s="63">
        <v>0</v>
      </c>
      <c r="L11" s="61">
        <f t="shared" si="4"/>
        <v>0</v>
      </c>
      <c r="M11" s="63">
        <v>0</v>
      </c>
      <c r="N11" s="61">
        <f t="shared" si="5"/>
        <v>0</v>
      </c>
      <c r="O11" s="63">
        <v>0</v>
      </c>
      <c r="P11" s="61">
        <f t="shared" si="6"/>
        <v>0</v>
      </c>
      <c r="Q11" s="63">
        <v>0</v>
      </c>
      <c r="R11" s="61">
        <f t="shared" si="7"/>
        <v>0</v>
      </c>
      <c r="S11" s="63">
        <v>0</v>
      </c>
      <c r="T11" s="61">
        <f t="shared" si="8"/>
        <v>0</v>
      </c>
      <c r="U11" s="63">
        <v>0</v>
      </c>
      <c r="V11" s="61">
        <f t="shared" si="9"/>
        <v>0</v>
      </c>
      <c r="W11" s="60">
        <f t="shared" si="10"/>
        <v>2</v>
      </c>
      <c r="X11" s="61">
        <f t="shared" si="11"/>
        <v>0.1111111111111111</v>
      </c>
    </row>
    <row r="12" spans="1:24" ht="33.75" customHeight="1" x14ac:dyDescent="0.25">
      <c r="A12" s="91" t="s">
        <v>42</v>
      </c>
      <c r="B12" s="36" t="s">
        <v>20</v>
      </c>
      <c r="C12" s="27">
        <v>14</v>
      </c>
      <c r="D12" s="27">
        <v>14</v>
      </c>
      <c r="E12" s="36">
        <f t="shared" si="0"/>
        <v>12</v>
      </c>
      <c r="F12" s="37">
        <f t="shared" si="1"/>
        <v>0.8571428571428571</v>
      </c>
      <c r="G12" s="27">
        <v>12</v>
      </c>
      <c r="H12" s="37">
        <f t="shared" si="2"/>
        <v>0.8571428571428571</v>
      </c>
      <c r="I12" s="27">
        <v>2</v>
      </c>
      <c r="J12" s="37">
        <f t="shared" si="3"/>
        <v>0.14285714285714285</v>
      </c>
      <c r="K12" s="27">
        <v>1</v>
      </c>
      <c r="L12" s="37">
        <f t="shared" si="4"/>
        <v>7.1428571428571425E-2</v>
      </c>
      <c r="M12" s="27">
        <v>0</v>
      </c>
      <c r="N12" s="37">
        <f t="shared" si="5"/>
        <v>0</v>
      </c>
      <c r="O12" s="27">
        <v>0</v>
      </c>
      <c r="P12" s="37">
        <f t="shared" si="6"/>
        <v>0</v>
      </c>
      <c r="Q12" s="27">
        <v>0</v>
      </c>
      <c r="R12" s="37">
        <f t="shared" si="7"/>
        <v>0</v>
      </c>
      <c r="S12" s="27">
        <v>1</v>
      </c>
      <c r="T12" s="37">
        <f t="shared" si="8"/>
        <v>7.1428571428571425E-2</v>
      </c>
      <c r="U12" s="27">
        <v>0</v>
      </c>
      <c r="V12" s="37">
        <f t="shared" si="9"/>
        <v>0</v>
      </c>
      <c r="W12" s="36">
        <f t="shared" si="10"/>
        <v>0</v>
      </c>
      <c r="X12" s="37">
        <f t="shared" si="11"/>
        <v>0</v>
      </c>
    </row>
    <row r="13" spans="1:24" ht="21.95" customHeight="1" x14ac:dyDescent="0.25">
      <c r="A13" s="91"/>
      <c r="B13" s="36" t="s">
        <v>32</v>
      </c>
      <c r="C13" s="27">
        <v>19</v>
      </c>
      <c r="D13" s="27">
        <v>18</v>
      </c>
      <c r="E13" s="36">
        <f t="shared" si="0"/>
        <v>16</v>
      </c>
      <c r="F13" s="37">
        <f t="shared" si="1"/>
        <v>0.84210526315789469</v>
      </c>
      <c r="G13" s="27">
        <v>16</v>
      </c>
      <c r="H13" s="37">
        <f t="shared" si="2"/>
        <v>0.84210526315789469</v>
      </c>
      <c r="I13" s="27">
        <v>2</v>
      </c>
      <c r="J13" s="37">
        <f t="shared" si="3"/>
        <v>0.10526315789473684</v>
      </c>
      <c r="K13" s="27">
        <v>1</v>
      </c>
      <c r="L13" s="37">
        <f t="shared" si="4"/>
        <v>5.2631578947368418E-2</v>
      </c>
      <c r="M13" s="27">
        <v>0</v>
      </c>
      <c r="N13" s="37">
        <f t="shared" si="5"/>
        <v>0</v>
      </c>
      <c r="O13" s="27">
        <v>0</v>
      </c>
      <c r="P13" s="37">
        <f t="shared" si="6"/>
        <v>0</v>
      </c>
      <c r="Q13" s="27">
        <v>0</v>
      </c>
      <c r="R13" s="37">
        <f t="shared" si="7"/>
        <v>0</v>
      </c>
      <c r="S13" s="27">
        <v>0</v>
      </c>
      <c r="T13" s="37">
        <f t="shared" si="8"/>
        <v>0</v>
      </c>
      <c r="U13" s="27">
        <v>0</v>
      </c>
      <c r="V13" s="37">
        <f t="shared" si="9"/>
        <v>0</v>
      </c>
      <c r="W13" s="36">
        <f t="shared" si="10"/>
        <v>1</v>
      </c>
      <c r="X13" s="37">
        <f t="shared" si="11"/>
        <v>5.2631578947368418E-2</v>
      </c>
    </row>
    <row r="14" spans="1:24" x14ac:dyDescent="0.25">
      <c r="A14" s="91" t="s">
        <v>43</v>
      </c>
      <c r="B14" s="36" t="s">
        <v>20</v>
      </c>
      <c r="C14" s="27">
        <v>14</v>
      </c>
      <c r="D14" s="27">
        <v>14</v>
      </c>
      <c r="E14" s="36">
        <f t="shared" si="0"/>
        <v>12</v>
      </c>
      <c r="F14" s="37">
        <f t="shared" si="1"/>
        <v>0.8571428571428571</v>
      </c>
      <c r="G14" s="27">
        <v>6</v>
      </c>
      <c r="H14" s="37">
        <f t="shared" si="2"/>
        <v>0.42857142857142855</v>
      </c>
      <c r="I14" s="27">
        <v>2</v>
      </c>
      <c r="J14" s="37">
        <f t="shared" si="3"/>
        <v>0.14285714285714285</v>
      </c>
      <c r="K14" s="27">
        <v>1</v>
      </c>
      <c r="L14" s="37">
        <f t="shared" si="4"/>
        <v>7.1428571428571425E-2</v>
      </c>
      <c r="M14" s="27">
        <v>0</v>
      </c>
      <c r="N14" s="37">
        <f t="shared" si="5"/>
        <v>0</v>
      </c>
      <c r="O14" s="27">
        <v>1</v>
      </c>
      <c r="P14" s="37">
        <f t="shared" si="6"/>
        <v>7.1428571428571425E-2</v>
      </c>
      <c r="Q14" s="27">
        <v>0</v>
      </c>
      <c r="R14" s="37">
        <f t="shared" si="7"/>
        <v>0</v>
      </c>
      <c r="S14" s="27">
        <v>4</v>
      </c>
      <c r="T14" s="37">
        <f t="shared" si="8"/>
        <v>0.2857142857142857</v>
      </c>
      <c r="U14" s="27">
        <v>0</v>
      </c>
      <c r="V14" s="37">
        <f t="shared" si="9"/>
        <v>0</v>
      </c>
      <c r="W14" s="36">
        <f t="shared" si="10"/>
        <v>0</v>
      </c>
      <c r="X14" s="37">
        <f t="shared" si="11"/>
        <v>0</v>
      </c>
    </row>
    <row r="15" spans="1:24" x14ac:dyDescent="0.25">
      <c r="A15" s="91"/>
      <c r="B15" s="36" t="s">
        <v>32</v>
      </c>
      <c r="C15" s="27">
        <v>4</v>
      </c>
      <c r="D15" s="27">
        <v>3</v>
      </c>
      <c r="E15" s="36">
        <f t="shared" si="0"/>
        <v>2</v>
      </c>
      <c r="F15" s="37">
        <f t="shared" si="1"/>
        <v>0.5</v>
      </c>
      <c r="G15" s="27">
        <v>2</v>
      </c>
      <c r="H15" s="37">
        <f t="shared" si="2"/>
        <v>0.5</v>
      </c>
      <c r="I15" s="27">
        <v>1</v>
      </c>
      <c r="J15" s="37">
        <f t="shared" si="3"/>
        <v>0.25</v>
      </c>
      <c r="K15" s="27">
        <v>0</v>
      </c>
      <c r="L15" s="37">
        <f t="shared" si="4"/>
        <v>0</v>
      </c>
      <c r="M15" s="27">
        <v>0</v>
      </c>
      <c r="N15" s="37">
        <f t="shared" si="5"/>
        <v>0</v>
      </c>
      <c r="O15" s="27">
        <v>0</v>
      </c>
      <c r="P15" s="37">
        <f t="shared" si="6"/>
        <v>0</v>
      </c>
      <c r="Q15" s="27">
        <v>0</v>
      </c>
      <c r="R15" s="37">
        <f t="shared" si="7"/>
        <v>0</v>
      </c>
      <c r="S15" s="27">
        <v>0</v>
      </c>
      <c r="T15" s="37">
        <f t="shared" si="8"/>
        <v>0</v>
      </c>
      <c r="U15" s="27">
        <v>0</v>
      </c>
      <c r="V15" s="37">
        <f t="shared" si="9"/>
        <v>0</v>
      </c>
      <c r="W15" s="36">
        <f t="shared" si="10"/>
        <v>1</v>
      </c>
      <c r="X15" s="37">
        <f t="shared" si="11"/>
        <v>0.25</v>
      </c>
    </row>
    <row r="16" spans="1:24" x14ac:dyDescent="0.25">
      <c r="A16" s="39" t="s">
        <v>44</v>
      </c>
      <c r="B16" s="36" t="s">
        <v>32</v>
      </c>
      <c r="C16" s="27">
        <v>20</v>
      </c>
      <c r="D16" s="27">
        <v>17</v>
      </c>
      <c r="E16" s="36">
        <f t="shared" si="0"/>
        <v>16</v>
      </c>
      <c r="F16" s="37">
        <f t="shared" si="1"/>
        <v>0.8</v>
      </c>
      <c r="G16" s="27">
        <v>15</v>
      </c>
      <c r="H16" s="37">
        <f t="shared" si="2"/>
        <v>0.75</v>
      </c>
      <c r="I16" s="27">
        <v>1</v>
      </c>
      <c r="J16" s="37">
        <f t="shared" si="3"/>
        <v>0.05</v>
      </c>
      <c r="K16" s="27">
        <v>0</v>
      </c>
      <c r="L16" s="37">
        <f t="shared" si="4"/>
        <v>0</v>
      </c>
      <c r="M16" s="27">
        <v>0</v>
      </c>
      <c r="N16" s="37">
        <f t="shared" si="5"/>
        <v>0</v>
      </c>
      <c r="O16" s="27">
        <v>1</v>
      </c>
      <c r="P16" s="37">
        <f t="shared" si="6"/>
        <v>0.05</v>
      </c>
      <c r="Q16" s="27">
        <v>0</v>
      </c>
      <c r="R16" s="37">
        <f t="shared" si="7"/>
        <v>0</v>
      </c>
      <c r="S16" s="27">
        <v>0</v>
      </c>
      <c r="T16" s="37">
        <f t="shared" si="8"/>
        <v>0</v>
      </c>
      <c r="U16" s="27">
        <v>0</v>
      </c>
      <c r="V16" s="37">
        <f t="shared" si="9"/>
        <v>0</v>
      </c>
      <c r="W16" s="36">
        <f t="shared" si="10"/>
        <v>3</v>
      </c>
      <c r="X16" s="37">
        <f t="shared" si="11"/>
        <v>0.15</v>
      </c>
    </row>
    <row r="17" spans="1:24" x14ac:dyDescent="0.25">
      <c r="A17" s="39" t="s">
        <v>45</v>
      </c>
      <c r="B17" s="27" t="s">
        <v>22</v>
      </c>
      <c r="C17" s="27">
        <v>20</v>
      </c>
      <c r="D17" s="27">
        <v>20</v>
      </c>
      <c r="E17" s="36">
        <f t="shared" si="0"/>
        <v>14</v>
      </c>
      <c r="F17" s="37">
        <f t="shared" si="1"/>
        <v>0.7</v>
      </c>
      <c r="G17" s="27">
        <v>13</v>
      </c>
      <c r="H17" s="37">
        <f t="shared" si="2"/>
        <v>0.65</v>
      </c>
      <c r="I17" s="27">
        <v>6</v>
      </c>
      <c r="J17" s="37">
        <f t="shared" si="3"/>
        <v>0.3</v>
      </c>
      <c r="K17" s="27">
        <v>0</v>
      </c>
      <c r="L17" s="37">
        <f t="shared" si="4"/>
        <v>0</v>
      </c>
      <c r="M17" s="27">
        <v>0</v>
      </c>
      <c r="N17" s="37">
        <f t="shared" si="5"/>
        <v>0</v>
      </c>
      <c r="O17" s="27">
        <v>0</v>
      </c>
      <c r="P17" s="37">
        <f t="shared" si="6"/>
        <v>0</v>
      </c>
      <c r="Q17" s="27">
        <v>0</v>
      </c>
      <c r="R17" s="37">
        <f t="shared" si="7"/>
        <v>0</v>
      </c>
      <c r="S17" s="27">
        <v>1</v>
      </c>
      <c r="T17" s="37">
        <f t="shared" si="8"/>
        <v>0.05</v>
      </c>
      <c r="U17" s="27">
        <v>0</v>
      </c>
      <c r="V17" s="37">
        <f t="shared" si="9"/>
        <v>0</v>
      </c>
      <c r="W17" s="36">
        <f t="shared" si="10"/>
        <v>0</v>
      </c>
      <c r="X17" s="37">
        <f t="shared" si="11"/>
        <v>0</v>
      </c>
    </row>
    <row r="18" spans="1:24" x14ac:dyDescent="0.25">
      <c r="A18" s="43" t="s">
        <v>48</v>
      </c>
      <c r="B18" s="27" t="s">
        <v>20</v>
      </c>
      <c r="C18" s="27">
        <v>11</v>
      </c>
      <c r="D18" s="27">
        <v>11</v>
      </c>
      <c r="E18" s="36">
        <f t="shared" si="0"/>
        <v>8</v>
      </c>
      <c r="F18" s="37">
        <f t="shared" si="1"/>
        <v>0.72727272727272729</v>
      </c>
      <c r="G18" s="27">
        <v>8</v>
      </c>
      <c r="H18" s="37">
        <f t="shared" si="2"/>
        <v>0.72727272727272729</v>
      </c>
      <c r="I18" s="27">
        <v>3</v>
      </c>
      <c r="J18" s="37">
        <f t="shared" si="3"/>
        <v>0.27272727272727271</v>
      </c>
      <c r="K18" s="27">
        <v>1</v>
      </c>
      <c r="L18" s="37">
        <f t="shared" si="4"/>
        <v>9.0909090909090912E-2</v>
      </c>
      <c r="M18" s="27">
        <v>0</v>
      </c>
      <c r="N18" s="37">
        <f t="shared" si="5"/>
        <v>0</v>
      </c>
      <c r="O18" s="27">
        <v>0</v>
      </c>
      <c r="P18" s="37">
        <f t="shared" si="6"/>
        <v>0</v>
      </c>
      <c r="Q18" s="27">
        <v>0</v>
      </c>
      <c r="R18" s="37">
        <f t="shared" si="7"/>
        <v>0</v>
      </c>
      <c r="S18" s="27">
        <v>0</v>
      </c>
      <c r="T18" s="37">
        <f t="shared" si="8"/>
        <v>0</v>
      </c>
      <c r="U18" s="27">
        <v>0</v>
      </c>
      <c r="V18" s="37">
        <f t="shared" si="9"/>
        <v>0</v>
      </c>
      <c r="W18" s="36">
        <f t="shared" si="10"/>
        <v>0</v>
      </c>
      <c r="X18" s="37">
        <f t="shared" si="11"/>
        <v>0</v>
      </c>
    </row>
    <row r="19" spans="1:24" s="67" customFormat="1" ht="16.5" customHeight="1" x14ac:dyDescent="0.25">
      <c r="A19" s="43" t="s">
        <v>50</v>
      </c>
      <c r="B19" s="64" t="s">
        <v>20</v>
      </c>
      <c r="C19" s="64">
        <v>15</v>
      </c>
      <c r="D19" s="64">
        <v>15</v>
      </c>
      <c r="E19" s="65">
        <f t="shared" si="0"/>
        <v>9</v>
      </c>
      <c r="F19" s="66">
        <f t="shared" si="1"/>
        <v>0.6</v>
      </c>
      <c r="G19" s="64">
        <v>13</v>
      </c>
      <c r="H19" s="66">
        <f t="shared" si="2"/>
        <v>0.8666666666666667</v>
      </c>
      <c r="I19" s="64">
        <v>6</v>
      </c>
      <c r="J19" s="66">
        <f t="shared" si="3"/>
        <v>0.4</v>
      </c>
      <c r="K19" s="64">
        <v>2</v>
      </c>
      <c r="L19" s="66">
        <f t="shared" si="4"/>
        <v>0.13333333333333333</v>
      </c>
      <c r="M19" s="64">
        <v>0</v>
      </c>
      <c r="N19" s="66">
        <f t="shared" si="5"/>
        <v>0</v>
      </c>
      <c r="O19" s="64">
        <v>1</v>
      </c>
      <c r="P19" s="66">
        <f t="shared" si="6"/>
        <v>6.6666666666666666E-2</v>
      </c>
      <c r="Q19" s="64">
        <v>0</v>
      </c>
      <c r="R19" s="66">
        <f t="shared" si="7"/>
        <v>0</v>
      </c>
      <c r="S19" s="64">
        <v>0</v>
      </c>
      <c r="T19" s="66">
        <f t="shared" si="8"/>
        <v>0</v>
      </c>
      <c r="U19" s="64">
        <v>0</v>
      </c>
      <c r="V19" s="66">
        <f t="shared" si="9"/>
        <v>0</v>
      </c>
      <c r="W19" s="65">
        <f t="shared" si="10"/>
        <v>0</v>
      </c>
      <c r="X19" s="66">
        <f t="shared" si="11"/>
        <v>0</v>
      </c>
    </row>
    <row r="20" spans="1:24" x14ac:dyDescent="0.25">
      <c r="A20" s="101" t="s">
        <v>24</v>
      </c>
      <c r="B20" s="32" t="s">
        <v>25</v>
      </c>
      <c r="C20" s="27">
        <f>C4+C5+C6+C7+C8+C9+C10+C11+C12+C13+C14+C15+C16+C17+C18+C19</f>
        <v>372</v>
      </c>
      <c r="D20" s="27">
        <f>D4+D5+D6+D7+D8+D9+D10+D11+D12+D13+D14+D15+D16+D17+D18+D19</f>
        <v>356</v>
      </c>
      <c r="E20" s="36">
        <f t="shared" si="0"/>
        <v>291</v>
      </c>
      <c r="F20" s="37">
        <f t="shared" si="1"/>
        <v>0.782258064516129</v>
      </c>
      <c r="G20" s="27">
        <f>+G4+G5+G6+G7+G8+G9+G10+G11+G12+G13+G14+G15+G16+G17+G18+G19</f>
        <v>265</v>
      </c>
      <c r="H20" s="37">
        <f t="shared" si="2"/>
        <v>0.7123655913978495</v>
      </c>
      <c r="I20" s="27">
        <f>+I4+I5+I6+I7+I8+I9+I10+I11+I12+I13+I14+I15+I16+I17+I18+I19</f>
        <v>65</v>
      </c>
      <c r="J20" s="37">
        <f t="shared" si="3"/>
        <v>0.17473118279569894</v>
      </c>
      <c r="K20" s="27">
        <f>K4+K6+K8+K10+K12+K13+K14+K15+K16+K17+K18+K19</f>
        <v>20</v>
      </c>
      <c r="L20" s="37">
        <f t="shared" si="4"/>
        <v>5.3763440860215055E-2</v>
      </c>
      <c r="M20" s="27">
        <f>M5+M7</f>
        <v>4</v>
      </c>
      <c r="N20" s="37">
        <f t="shared" si="5"/>
        <v>1.0752688172043012E-2</v>
      </c>
      <c r="O20" s="27">
        <f>O4+O6+O7+O10+O13+O14+O16+O19</f>
        <v>11</v>
      </c>
      <c r="P20" s="37">
        <f t="shared" si="6"/>
        <v>2.9569892473118281E-2</v>
      </c>
      <c r="Q20" s="27">
        <f>Q6</f>
        <v>1</v>
      </c>
      <c r="R20" s="37">
        <f t="shared" si="7"/>
        <v>2.6881720430107529E-3</v>
      </c>
      <c r="S20" s="27">
        <f>S4+S5+S6+S7+S8+S9+S10+S12+S14+S17</f>
        <v>20</v>
      </c>
      <c r="T20" s="37">
        <f t="shared" si="8"/>
        <v>5.3763440860215055E-2</v>
      </c>
      <c r="U20" s="27">
        <f>U4+U6+U8+U10</f>
        <v>4</v>
      </c>
      <c r="V20" s="37">
        <f t="shared" si="9"/>
        <v>1.0752688172043012E-2</v>
      </c>
      <c r="W20" s="36">
        <f t="shared" si="10"/>
        <v>16</v>
      </c>
      <c r="X20" s="37">
        <f t="shared" si="11"/>
        <v>4.3010752688172046E-2</v>
      </c>
    </row>
    <row r="21" spans="1:24" x14ac:dyDescent="0.25">
      <c r="A21" s="101"/>
      <c r="B21" s="32" t="s">
        <v>26</v>
      </c>
      <c r="C21" s="27">
        <f>C4+C6+C8+C10+C12+C14+C18+C19</f>
        <v>207</v>
      </c>
      <c r="D21" s="27">
        <f>D4+D6+D8+D10+D12+D14+D18+D19</f>
        <v>200</v>
      </c>
      <c r="E21" s="27">
        <f t="shared" si="0"/>
        <v>157</v>
      </c>
      <c r="F21" s="28">
        <f t="shared" si="1"/>
        <v>0.75845410628019327</v>
      </c>
      <c r="G21" s="27">
        <f>G4+G6+G8+G10+G12+G14+G18+G19</f>
        <v>138</v>
      </c>
      <c r="H21" s="28">
        <f t="shared" si="2"/>
        <v>0.66666666666666663</v>
      </c>
      <c r="I21" s="27">
        <f>I4+I6+I8+I10+I12+I14+I18+I19</f>
        <v>43</v>
      </c>
      <c r="J21" s="28">
        <f t="shared" si="3"/>
        <v>0.20772946859903382</v>
      </c>
      <c r="K21" s="27">
        <f>K4+K6+K8+K10+K12+K14+K18+K19</f>
        <v>19</v>
      </c>
      <c r="L21" s="28">
        <f t="shared" si="4"/>
        <v>9.1787439613526575E-2</v>
      </c>
      <c r="M21" s="27">
        <f>M4</f>
        <v>0</v>
      </c>
      <c r="N21" s="28">
        <f t="shared" si="5"/>
        <v>0</v>
      </c>
      <c r="O21" s="27">
        <f>O4+O6+O10+O19+O14</f>
        <v>7</v>
      </c>
      <c r="P21" s="28">
        <f t="shared" si="6"/>
        <v>3.3816425120772944E-2</v>
      </c>
      <c r="Q21" s="27">
        <f>Q6</f>
        <v>1</v>
      </c>
      <c r="R21" s="28">
        <f t="shared" si="7"/>
        <v>4.830917874396135E-3</v>
      </c>
      <c r="S21" s="27">
        <f>S4+S6+S8+S10+S12+S14</f>
        <v>16</v>
      </c>
      <c r="T21" s="28">
        <f t="shared" si="8"/>
        <v>7.7294685990338161E-2</v>
      </c>
      <c r="U21" s="27">
        <f>U4+U6+U8+U10</f>
        <v>4</v>
      </c>
      <c r="V21" s="28">
        <f t="shared" si="9"/>
        <v>1.932367149758454E-2</v>
      </c>
      <c r="W21" s="27">
        <f t="shared" si="10"/>
        <v>7</v>
      </c>
      <c r="X21" s="28">
        <f t="shared" si="11"/>
        <v>3.3816425120772944E-2</v>
      </c>
    </row>
    <row r="22" spans="1:24" x14ac:dyDescent="0.25">
      <c r="A22" s="101"/>
      <c r="B22" s="27" t="s">
        <v>51</v>
      </c>
      <c r="C22" s="27">
        <f>C5+C7+C9+C11+C13+C15+C16</f>
        <v>145</v>
      </c>
      <c r="D22" s="27">
        <f>D5+D7+D9+D11+D13+D15+D16</f>
        <v>136</v>
      </c>
      <c r="E22" s="27">
        <f t="shared" si="0"/>
        <v>120</v>
      </c>
      <c r="F22" s="28">
        <f t="shared" si="1"/>
        <v>0.82758620689655171</v>
      </c>
      <c r="G22" s="27">
        <f>G5+G7+G9+G11+G13+G15+G16</f>
        <v>114</v>
      </c>
      <c r="H22" s="28">
        <f t="shared" si="2"/>
        <v>0.78620689655172415</v>
      </c>
      <c r="I22" s="27">
        <f>I5+I7+I9+I11+I15+I16+I13</f>
        <v>16</v>
      </c>
      <c r="J22" s="28">
        <f t="shared" si="3"/>
        <v>0.1103448275862069</v>
      </c>
      <c r="K22" s="27">
        <f>K13</f>
        <v>1</v>
      </c>
      <c r="L22" s="28">
        <f t="shared" si="4"/>
        <v>6.8965517241379309E-3</v>
      </c>
      <c r="M22" s="27">
        <f>M5+M7</f>
        <v>4</v>
      </c>
      <c r="N22" s="28">
        <f t="shared" si="5"/>
        <v>2.7586206896551724E-2</v>
      </c>
      <c r="O22" s="27">
        <f>O7+O16</f>
        <v>4</v>
      </c>
      <c r="P22" s="28">
        <f t="shared" si="6"/>
        <v>2.7586206896551724E-2</v>
      </c>
      <c r="Q22" s="27">
        <v>0</v>
      </c>
      <c r="R22" s="28">
        <f t="shared" si="7"/>
        <v>0</v>
      </c>
      <c r="S22" s="27">
        <f>S5+S7</f>
        <v>3</v>
      </c>
      <c r="T22" s="28">
        <f t="shared" si="8"/>
        <v>2.0689655172413793E-2</v>
      </c>
      <c r="U22" s="27">
        <v>0</v>
      </c>
      <c r="V22" s="28">
        <f t="shared" si="9"/>
        <v>0</v>
      </c>
      <c r="W22" s="27">
        <f t="shared" si="10"/>
        <v>9</v>
      </c>
      <c r="X22" s="28">
        <f t="shared" si="11"/>
        <v>6.2068965517241378E-2</v>
      </c>
    </row>
    <row r="23" spans="1:24" x14ac:dyDescent="0.25">
      <c r="A23" s="101"/>
      <c r="B23" s="32" t="s">
        <v>28</v>
      </c>
      <c r="C23" s="27">
        <f>C17</f>
        <v>20</v>
      </c>
      <c r="D23" s="27">
        <f>+D17</f>
        <v>20</v>
      </c>
      <c r="E23" s="36">
        <f t="shared" si="0"/>
        <v>14</v>
      </c>
      <c r="F23" s="28">
        <f t="shared" si="1"/>
        <v>0.7</v>
      </c>
      <c r="G23" s="27">
        <f>G17</f>
        <v>13</v>
      </c>
      <c r="H23" s="28">
        <f t="shared" si="2"/>
        <v>0.65</v>
      </c>
      <c r="I23" s="27">
        <f>I17</f>
        <v>6</v>
      </c>
      <c r="J23" s="37">
        <f t="shared" si="3"/>
        <v>0.3</v>
      </c>
      <c r="K23" s="27">
        <f>K17</f>
        <v>0</v>
      </c>
      <c r="L23" s="37">
        <f t="shared" si="4"/>
        <v>0</v>
      </c>
      <c r="M23" s="27">
        <f>M17</f>
        <v>0</v>
      </c>
      <c r="N23" s="37">
        <f t="shared" si="5"/>
        <v>0</v>
      </c>
      <c r="O23" s="27">
        <f>O18</f>
        <v>0</v>
      </c>
      <c r="P23" s="37">
        <f t="shared" si="6"/>
        <v>0</v>
      </c>
      <c r="Q23" s="27">
        <v>0</v>
      </c>
      <c r="R23" s="37">
        <f t="shared" si="7"/>
        <v>0</v>
      </c>
      <c r="S23" s="27">
        <f>S17</f>
        <v>1</v>
      </c>
      <c r="T23" s="37">
        <f t="shared" si="8"/>
        <v>0.05</v>
      </c>
      <c r="U23" s="27">
        <v>0</v>
      </c>
      <c r="V23" s="37">
        <f t="shared" si="9"/>
        <v>0</v>
      </c>
      <c r="W23" s="36">
        <f t="shared" si="10"/>
        <v>0</v>
      </c>
      <c r="X23" s="37">
        <f t="shared" si="11"/>
        <v>0</v>
      </c>
    </row>
  </sheetData>
  <mergeCells count="32">
    <mergeCell ref="A20:A23"/>
    <mergeCell ref="A6:A7"/>
    <mergeCell ref="A8:A9"/>
    <mergeCell ref="A10:A11"/>
    <mergeCell ref="A12:A13"/>
    <mergeCell ref="A14:A15"/>
    <mergeCell ref="U2:U3"/>
    <mergeCell ref="V2:V3"/>
    <mergeCell ref="W2:W3"/>
    <mergeCell ref="X2:X3"/>
    <mergeCell ref="A4:A5"/>
    <mergeCell ref="A1:A3"/>
    <mergeCell ref="B1:B3"/>
    <mergeCell ref="C1:C3"/>
    <mergeCell ref="D1:D3"/>
    <mergeCell ref="E1:F1"/>
    <mergeCell ref="G1:H1"/>
    <mergeCell ref="K1:N1"/>
    <mergeCell ref="O1:P1"/>
    <mergeCell ref="U1:V1"/>
    <mergeCell ref="E2:E3"/>
    <mergeCell ref="F2:F3"/>
    <mergeCell ref="G2:G3"/>
    <mergeCell ref="H2:H3"/>
    <mergeCell ref="I2:I3"/>
    <mergeCell ref="J2:J3"/>
    <mergeCell ref="O2:O3"/>
    <mergeCell ref="P2:P3"/>
    <mergeCell ref="Q2:Q3"/>
    <mergeCell ref="R2:R3"/>
    <mergeCell ref="S2:S3"/>
    <mergeCell ref="T2:T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"/>
  <sheetViews>
    <sheetView tabSelected="1" zoomScale="70" zoomScaleNormal="70" workbookViewId="0">
      <selection activeCell="A5" sqref="A5:XFD6"/>
    </sheetView>
  </sheetViews>
  <sheetFormatPr defaultRowHeight="15.75" x14ac:dyDescent="0.25"/>
  <cols>
    <col min="1" max="1" width="17.7109375" style="52" customWidth="1"/>
    <col min="2" max="10" width="9.140625" style="26"/>
    <col min="11" max="11" width="8.85546875" style="53"/>
    <col min="12" max="12" width="8.85546875" style="54"/>
    <col min="13" max="16384" width="9.140625" style="26"/>
  </cols>
  <sheetData>
    <row r="1" spans="1:26" ht="27" customHeight="1" x14ac:dyDescent="0.25">
      <c r="A1" s="118" t="s">
        <v>0</v>
      </c>
      <c r="B1" s="118" t="s">
        <v>18</v>
      </c>
      <c r="C1" s="112" t="s">
        <v>1</v>
      </c>
      <c r="D1" s="118" t="s">
        <v>47</v>
      </c>
      <c r="E1" s="112" t="s">
        <v>2</v>
      </c>
      <c r="F1" s="112"/>
      <c r="G1" s="112" t="s">
        <v>3</v>
      </c>
      <c r="H1" s="112"/>
      <c r="I1" s="45" t="s">
        <v>4</v>
      </c>
      <c r="J1" s="46"/>
      <c r="K1" s="120" t="s">
        <v>5</v>
      </c>
      <c r="L1" s="121"/>
      <c r="M1" s="113"/>
      <c r="N1" s="113"/>
      <c r="O1" s="113"/>
      <c r="P1" s="113"/>
      <c r="Q1" s="112" t="s">
        <v>6</v>
      </c>
      <c r="R1" s="112"/>
      <c r="S1" s="113" t="s">
        <v>7</v>
      </c>
      <c r="T1" s="114"/>
      <c r="U1" s="113" t="s">
        <v>8</v>
      </c>
      <c r="V1" s="114"/>
      <c r="W1" s="112" t="s">
        <v>35</v>
      </c>
      <c r="X1" s="112"/>
      <c r="Y1" s="113" t="s">
        <v>9</v>
      </c>
      <c r="Z1" s="114"/>
    </row>
    <row r="2" spans="1:26" x14ac:dyDescent="0.25">
      <c r="A2" s="118"/>
      <c r="B2" s="118"/>
      <c r="C2" s="112"/>
      <c r="D2" s="118"/>
      <c r="E2" s="112" t="s">
        <v>10</v>
      </c>
      <c r="F2" s="110" t="s">
        <v>11</v>
      </c>
      <c r="G2" s="112" t="s">
        <v>10</v>
      </c>
      <c r="H2" s="110" t="s">
        <v>11</v>
      </c>
      <c r="I2" s="112" t="s">
        <v>10</v>
      </c>
      <c r="J2" s="110" t="s">
        <v>11</v>
      </c>
      <c r="K2" s="116" t="s">
        <v>55</v>
      </c>
      <c r="L2" s="111"/>
      <c r="M2" s="113" t="s">
        <v>12</v>
      </c>
      <c r="N2" s="114"/>
      <c r="O2" s="113" t="s">
        <v>13</v>
      </c>
      <c r="P2" s="114"/>
      <c r="Q2" s="112" t="s">
        <v>10</v>
      </c>
      <c r="R2" s="110" t="s">
        <v>11</v>
      </c>
      <c r="S2" s="112" t="s">
        <v>10</v>
      </c>
      <c r="T2" s="110" t="s">
        <v>11</v>
      </c>
      <c r="U2" s="112" t="s">
        <v>10</v>
      </c>
      <c r="V2" s="110" t="s">
        <v>11</v>
      </c>
      <c r="W2" s="117" t="s">
        <v>10</v>
      </c>
      <c r="X2" s="110" t="s">
        <v>11</v>
      </c>
      <c r="Y2" s="112" t="s">
        <v>10</v>
      </c>
      <c r="Z2" s="110" t="s">
        <v>11</v>
      </c>
    </row>
    <row r="3" spans="1:26" x14ac:dyDescent="0.25">
      <c r="A3" s="119"/>
      <c r="B3" s="119"/>
      <c r="C3" s="115"/>
      <c r="D3" s="119"/>
      <c r="E3" s="115"/>
      <c r="F3" s="111"/>
      <c r="G3" s="115"/>
      <c r="H3" s="111"/>
      <c r="I3" s="115"/>
      <c r="J3" s="111"/>
      <c r="K3" s="47" t="s">
        <v>10</v>
      </c>
      <c r="L3" s="5" t="s">
        <v>11</v>
      </c>
      <c r="M3" s="4" t="s">
        <v>10</v>
      </c>
      <c r="N3" s="3" t="s">
        <v>11</v>
      </c>
      <c r="O3" s="4" t="s">
        <v>10</v>
      </c>
      <c r="P3" s="3" t="s">
        <v>11</v>
      </c>
      <c r="Q3" s="115"/>
      <c r="R3" s="111"/>
      <c r="S3" s="115"/>
      <c r="T3" s="111"/>
      <c r="U3" s="115"/>
      <c r="V3" s="111"/>
      <c r="W3" s="116"/>
      <c r="X3" s="111"/>
      <c r="Y3" s="115"/>
      <c r="Z3" s="111"/>
    </row>
    <row r="4" spans="1:26" x14ac:dyDescent="0.25">
      <c r="A4" s="48" t="s">
        <v>52</v>
      </c>
      <c r="B4" s="45" t="s">
        <v>32</v>
      </c>
      <c r="C4" s="45">
        <v>163</v>
      </c>
      <c r="D4" s="45">
        <v>151</v>
      </c>
      <c r="E4" s="45">
        <f t="shared" ref="E4:E9" si="0">C4-I4-Y4</f>
        <v>127</v>
      </c>
      <c r="F4" s="46">
        <f t="shared" ref="F4:F9" si="1">E4/C4</f>
        <v>0.77914110429447858</v>
      </c>
      <c r="G4" s="45">
        <v>112</v>
      </c>
      <c r="H4" s="46">
        <f t="shared" ref="H4:H9" si="2">G4/C4</f>
        <v>0.68711656441717794</v>
      </c>
      <c r="I4" s="45">
        <v>24</v>
      </c>
      <c r="J4" s="46">
        <f t="shared" ref="J4:J9" si="3">I4/C4</f>
        <v>0.14723926380368099</v>
      </c>
      <c r="K4" s="2">
        <v>0</v>
      </c>
      <c r="L4" s="5">
        <f t="shared" ref="L4:L9" si="4">K4/C4</f>
        <v>0</v>
      </c>
      <c r="M4" s="45">
        <v>0</v>
      </c>
      <c r="N4" s="46">
        <f t="shared" ref="N4:N9" si="5">M4/C4</f>
        <v>0</v>
      </c>
      <c r="O4" s="45">
        <v>5</v>
      </c>
      <c r="P4" s="46">
        <f t="shared" ref="P4:P9" si="6">O4/C4</f>
        <v>3.0674846625766871E-2</v>
      </c>
      <c r="Q4" s="45">
        <v>4</v>
      </c>
      <c r="R4" s="46">
        <f t="shared" ref="R4:R9" si="7">Q4/C4</f>
        <v>2.4539877300613498E-2</v>
      </c>
      <c r="S4" s="45">
        <v>1</v>
      </c>
      <c r="T4" s="46">
        <f t="shared" ref="T4:T9" si="8">S4/C4</f>
        <v>6.1349693251533744E-3</v>
      </c>
      <c r="U4" s="45">
        <v>10</v>
      </c>
      <c r="V4" s="46">
        <f t="shared" ref="V4:V9" si="9">U4/C4</f>
        <v>6.1349693251533742E-2</v>
      </c>
      <c r="W4" s="49">
        <v>0</v>
      </c>
      <c r="X4" s="46">
        <f t="shared" ref="X4:X9" si="10">W4/C4</f>
        <v>0</v>
      </c>
      <c r="Y4" s="45">
        <f t="shared" ref="Y4:Y9" si="11">C4-D4</f>
        <v>12</v>
      </c>
      <c r="Z4" s="46">
        <f t="shared" ref="Z4:Z9" si="12">Y4/C4</f>
        <v>7.3619631901840496E-2</v>
      </c>
    </row>
    <row r="5" spans="1:26" s="59" customFormat="1" x14ac:dyDescent="0.25">
      <c r="A5" s="132" t="s">
        <v>53</v>
      </c>
      <c r="B5" s="146" t="s">
        <v>54</v>
      </c>
      <c r="C5" s="134">
        <v>20</v>
      </c>
      <c r="D5" s="134">
        <v>20</v>
      </c>
      <c r="E5" s="133">
        <f t="shared" si="0"/>
        <v>17</v>
      </c>
      <c r="F5" s="135">
        <f t="shared" si="1"/>
        <v>0.85</v>
      </c>
      <c r="G5" s="134">
        <v>12</v>
      </c>
      <c r="H5" s="135">
        <f t="shared" si="2"/>
        <v>0.6</v>
      </c>
      <c r="I5" s="134">
        <v>3</v>
      </c>
      <c r="J5" s="135">
        <f t="shared" si="3"/>
        <v>0.15</v>
      </c>
      <c r="K5" s="147">
        <v>15</v>
      </c>
      <c r="L5" s="148">
        <f t="shared" si="4"/>
        <v>0.75</v>
      </c>
      <c r="M5" s="134">
        <v>0</v>
      </c>
      <c r="N5" s="135">
        <f t="shared" si="5"/>
        <v>0</v>
      </c>
      <c r="O5" s="134">
        <v>0</v>
      </c>
      <c r="P5" s="135">
        <f t="shared" si="6"/>
        <v>0</v>
      </c>
      <c r="Q5" s="134">
        <v>0</v>
      </c>
      <c r="R5" s="135">
        <f t="shared" si="7"/>
        <v>0</v>
      </c>
      <c r="S5" s="134">
        <v>0</v>
      </c>
      <c r="T5" s="135">
        <f t="shared" si="8"/>
        <v>0</v>
      </c>
      <c r="U5" s="134">
        <v>0</v>
      </c>
      <c r="V5" s="135">
        <f t="shared" si="9"/>
        <v>0</v>
      </c>
      <c r="W5" s="134">
        <v>0</v>
      </c>
      <c r="X5" s="135">
        <f t="shared" si="10"/>
        <v>0</v>
      </c>
      <c r="Y5" s="133">
        <f t="shared" si="11"/>
        <v>0</v>
      </c>
      <c r="Z5" s="135">
        <f t="shared" si="12"/>
        <v>0</v>
      </c>
    </row>
    <row r="6" spans="1:26" s="59" customFormat="1" x14ac:dyDescent="0.25">
      <c r="A6" s="129" t="s">
        <v>56</v>
      </c>
      <c r="B6" s="146" t="s">
        <v>54</v>
      </c>
      <c r="C6" s="134">
        <v>66</v>
      </c>
      <c r="D6" s="134">
        <v>51</v>
      </c>
      <c r="E6" s="133">
        <f t="shared" si="0"/>
        <v>41</v>
      </c>
      <c r="F6" s="135">
        <f t="shared" si="1"/>
        <v>0.62121212121212122</v>
      </c>
      <c r="G6" s="134">
        <v>13</v>
      </c>
      <c r="H6" s="135">
        <f t="shared" si="2"/>
        <v>0.19696969696969696</v>
      </c>
      <c r="I6" s="134">
        <v>10</v>
      </c>
      <c r="J6" s="135">
        <f t="shared" si="3"/>
        <v>0.15151515151515152</v>
      </c>
      <c r="K6" s="147">
        <v>31</v>
      </c>
      <c r="L6" s="148">
        <f t="shared" si="4"/>
        <v>0.46969696969696972</v>
      </c>
      <c r="M6" s="134">
        <v>0</v>
      </c>
      <c r="N6" s="135">
        <f t="shared" si="5"/>
        <v>0</v>
      </c>
      <c r="O6" s="134">
        <v>0</v>
      </c>
      <c r="P6" s="135">
        <f t="shared" si="6"/>
        <v>0</v>
      </c>
      <c r="Q6" s="134">
        <v>1</v>
      </c>
      <c r="R6" s="135">
        <f t="shared" si="7"/>
        <v>1.5151515151515152E-2</v>
      </c>
      <c r="S6" s="134">
        <v>4</v>
      </c>
      <c r="T6" s="135">
        <f t="shared" si="8"/>
        <v>6.0606060606060608E-2</v>
      </c>
      <c r="U6" s="134">
        <v>1</v>
      </c>
      <c r="V6" s="135">
        <f t="shared" si="9"/>
        <v>1.5151515151515152E-2</v>
      </c>
      <c r="W6" s="134">
        <v>2</v>
      </c>
      <c r="X6" s="135">
        <f t="shared" si="10"/>
        <v>3.0303030303030304E-2</v>
      </c>
      <c r="Y6" s="133">
        <f t="shared" si="11"/>
        <v>15</v>
      </c>
      <c r="Z6" s="135">
        <f t="shared" si="12"/>
        <v>0.22727272727272727</v>
      </c>
    </row>
    <row r="7" spans="1:26" x14ac:dyDescent="0.25">
      <c r="A7" s="101" t="s">
        <v>24</v>
      </c>
      <c r="B7" s="32" t="s">
        <v>25</v>
      </c>
      <c r="C7" s="51">
        <f>C4+C5+C6</f>
        <v>249</v>
      </c>
      <c r="D7" s="51">
        <f>D4+D5+D6</f>
        <v>222</v>
      </c>
      <c r="E7" s="45">
        <f t="shared" si="0"/>
        <v>185</v>
      </c>
      <c r="F7" s="46">
        <f t="shared" si="1"/>
        <v>0.74297188755020083</v>
      </c>
      <c r="G7" s="4">
        <f>+G4+G5+G6</f>
        <v>137</v>
      </c>
      <c r="H7" s="46">
        <f t="shared" si="2"/>
        <v>0.55020080321285136</v>
      </c>
      <c r="I7" s="4">
        <f>I4+I5+I6</f>
        <v>37</v>
      </c>
      <c r="J7" s="46">
        <f t="shared" si="3"/>
        <v>0.14859437751004015</v>
      </c>
      <c r="K7" s="2">
        <f>K5+K6</f>
        <v>46</v>
      </c>
      <c r="L7" s="5">
        <f t="shared" si="4"/>
        <v>0.18473895582329317</v>
      </c>
      <c r="M7" s="4">
        <v>0</v>
      </c>
      <c r="N7" s="46">
        <f t="shared" si="5"/>
        <v>0</v>
      </c>
      <c r="O7" s="4">
        <f>O4</f>
        <v>5</v>
      </c>
      <c r="P7" s="46">
        <f t="shared" si="6"/>
        <v>2.0080321285140562E-2</v>
      </c>
      <c r="Q7" s="4">
        <f>Q4+Q5+Q6</f>
        <v>5</v>
      </c>
      <c r="R7" s="46">
        <f t="shared" si="7"/>
        <v>2.0080321285140562E-2</v>
      </c>
      <c r="S7" s="4">
        <f>S4+S6</f>
        <v>5</v>
      </c>
      <c r="T7" s="46">
        <f t="shared" si="8"/>
        <v>2.0080321285140562E-2</v>
      </c>
      <c r="U7" s="4">
        <f>U4+U5+U6</f>
        <v>11</v>
      </c>
      <c r="V7" s="46">
        <f t="shared" si="9"/>
        <v>4.4176706827309238E-2</v>
      </c>
      <c r="W7" s="2">
        <f>W6+W5+W4</f>
        <v>2</v>
      </c>
      <c r="X7" s="46">
        <f t="shared" si="10"/>
        <v>8.0321285140562242E-3</v>
      </c>
      <c r="Y7" s="45">
        <f t="shared" si="11"/>
        <v>27</v>
      </c>
      <c r="Z7" s="46">
        <f t="shared" si="12"/>
        <v>0.10843373493975904</v>
      </c>
    </row>
    <row r="8" spans="1:26" x14ac:dyDescent="0.25">
      <c r="A8" s="101"/>
      <c r="B8" s="32" t="s">
        <v>54</v>
      </c>
      <c r="C8" s="51">
        <f>+C5+C6</f>
        <v>86</v>
      </c>
      <c r="D8" s="51">
        <f>+D5+D6</f>
        <v>71</v>
      </c>
      <c r="E8" s="45">
        <f t="shared" si="0"/>
        <v>58</v>
      </c>
      <c r="F8" s="46">
        <f t="shared" si="1"/>
        <v>0.67441860465116277</v>
      </c>
      <c r="G8" s="4">
        <f>G5+G6</f>
        <v>25</v>
      </c>
      <c r="H8" s="46">
        <f t="shared" si="2"/>
        <v>0.29069767441860467</v>
      </c>
      <c r="I8" s="4">
        <f>I5+I6</f>
        <v>13</v>
      </c>
      <c r="J8" s="46">
        <f t="shared" si="3"/>
        <v>0.15116279069767441</v>
      </c>
      <c r="K8" s="2">
        <f>K5+K6</f>
        <v>46</v>
      </c>
      <c r="L8" s="5">
        <f t="shared" si="4"/>
        <v>0.53488372093023251</v>
      </c>
      <c r="M8" s="4">
        <v>0</v>
      </c>
      <c r="N8" s="46">
        <f t="shared" si="5"/>
        <v>0</v>
      </c>
      <c r="O8" s="4">
        <f>O6</f>
        <v>0</v>
      </c>
      <c r="P8" s="46">
        <f t="shared" si="6"/>
        <v>0</v>
      </c>
      <c r="Q8" s="4">
        <f>Q6</f>
        <v>1</v>
      </c>
      <c r="R8" s="46">
        <f t="shared" si="7"/>
        <v>1.1627906976744186E-2</v>
      </c>
      <c r="S8" s="4">
        <f>S6</f>
        <v>4</v>
      </c>
      <c r="T8" s="46">
        <f t="shared" si="8"/>
        <v>4.6511627906976744E-2</v>
      </c>
      <c r="U8" s="4">
        <f>U6+U5</f>
        <v>1</v>
      </c>
      <c r="V8" s="46">
        <f t="shared" si="9"/>
        <v>1.1627906976744186E-2</v>
      </c>
      <c r="W8" s="4">
        <f>W5+W6</f>
        <v>2</v>
      </c>
      <c r="X8" s="46">
        <f t="shared" si="10"/>
        <v>2.3255813953488372E-2</v>
      </c>
      <c r="Y8" s="45">
        <f t="shared" si="11"/>
        <v>15</v>
      </c>
      <c r="Z8" s="46">
        <f t="shared" si="12"/>
        <v>0.1744186046511628</v>
      </c>
    </row>
    <row r="9" spans="1:26" x14ac:dyDescent="0.25">
      <c r="A9" s="101"/>
      <c r="B9" s="32" t="s">
        <v>27</v>
      </c>
      <c r="C9" s="4">
        <f>C4</f>
        <v>163</v>
      </c>
      <c r="D9" s="4">
        <f>D4</f>
        <v>151</v>
      </c>
      <c r="E9" s="45">
        <f t="shared" si="0"/>
        <v>127</v>
      </c>
      <c r="F9" s="46">
        <f t="shared" si="1"/>
        <v>0.77914110429447858</v>
      </c>
      <c r="G9" s="4">
        <f>G4</f>
        <v>112</v>
      </c>
      <c r="H9" s="46">
        <f t="shared" si="2"/>
        <v>0.68711656441717794</v>
      </c>
      <c r="I9" s="4">
        <f>I4</f>
        <v>24</v>
      </c>
      <c r="J9" s="46">
        <f t="shared" si="3"/>
        <v>0.14723926380368099</v>
      </c>
      <c r="K9" s="2">
        <v>0</v>
      </c>
      <c r="L9" s="5">
        <f t="shared" si="4"/>
        <v>0</v>
      </c>
      <c r="M9" s="4">
        <v>0</v>
      </c>
      <c r="N9" s="46">
        <f t="shared" si="5"/>
        <v>0</v>
      </c>
      <c r="O9" s="4">
        <f>O4</f>
        <v>5</v>
      </c>
      <c r="P9" s="46">
        <f t="shared" si="6"/>
        <v>3.0674846625766871E-2</v>
      </c>
      <c r="Q9" s="4">
        <f>Q4</f>
        <v>4</v>
      </c>
      <c r="R9" s="46">
        <f t="shared" si="7"/>
        <v>2.4539877300613498E-2</v>
      </c>
      <c r="S9" s="4">
        <f>S4</f>
        <v>1</v>
      </c>
      <c r="T9" s="46">
        <f t="shared" si="8"/>
        <v>6.1349693251533744E-3</v>
      </c>
      <c r="U9" s="4">
        <f>U4</f>
        <v>10</v>
      </c>
      <c r="V9" s="46">
        <f t="shared" si="9"/>
        <v>6.1349693251533742E-2</v>
      </c>
      <c r="W9" s="4">
        <v>0</v>
      </c>
      <c r="X9" s="46">
        <f t="shared" si="10"/>
        <v>0</v>
      </c>
      <c r="Y9" s="45">
        <f t="shared" si="11"/>
        <v>12</v>
      </c>
      <c r="Z9" s="46">
        <f t="shared" si="12"/>
        <v>7.3619631901840496E-2</v>
      </c>
    </row>
  </sheetData>
  <mergeCells count="32">
    <mergeCell ref="A7:A9"/>
    <mergeCell ref="V2:V3"/>
    <mergeCell ref="W2:W3"/>
    <mergeCell ref="X2:X3"/>
    <mergeCell ref="Y2:Y3"/>
    <mergeCell ref="U2:U3"/>
    <mergeCell ref="A1:A3"/>
    <mergeCell ref="B1:B3"/>
    <mergeCell ref="C1:C3"/>
    <mergeCell ref="D1:D3"/>
    <mergeCell ref="E1:F1"/>
    <mergeCell ref="G1:H1"/>
    <mergeCell ref="K1:P1"/>
    <mergeCell ref="Q1:R1"/>
    <mergeCell ref="S1:T1"/>
    <mergeCell ref="U1:V1"/>
    <mergeCell ref="Z2:Z3"/>
    <mergeCell ref="W1:X1"/>
    <mergeCell ref="Y1:Z1"/>
    <mergeCell ref="E2:E3"/>
    <mergeCell ref="F2:F3"/>
    <mergeCell ref="G2:G3"/>
    <mergeCell ref="H2:H3"/>
    <mergeCell ref="I2:I3"/>
    <mergeCell ref="J2:J3"/>
    <mergeCell ref="K2:L2"/>
    <mergeCell ref="M2:N2"/>
    <mergeCell ref="O2:P2"/>
    <mergeCell ref="Q2:Q3"/>
    <mergeCell ref="R2:R3"/>
    <mergeCell ref="S2:S3"/>
    <mergeCell ref="T2:T3"/>
  </mergeCells>
  <pageMargins left="0.7" right="0.7" top="0.75" bottom="0.75" header="0.3" footer="0.3"/>
  <pageSetup paperSize="9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"/>
  <sheetViews>
    <sheetView zoomScale="265" zoomScaleNormal="265" workbookViewId="0">
      <selection activeCell="A6" sqref="A6:XFD6"/>
    </sheetView>
  </sheetViews>
  <sheetFormatPr defaultRowHeight="15.75" x14ac:dyDescent="0.25"/>
  <cols>
    <col min="1" max="24" width="13.140625" style="26" customWidth="1"/>
    <col min="25" max="16384" width="9.140625" style="26"/>
  </cols>
  <sheetData>
    <row r="1" spans="1:24" x14ac:dyDescent="0.25">
      <c r="A1" s="125" t="s">
        <v>0</v>
      </c>
      <c r="B1" s="125" t="s">
        <v>18</v>
      </c>
      <c r="C1" s="123" t="s">
        <v>1</v>
      </c>
      <c r="D1" s="125" t="s">
        <v>47</v>
      </c>
      <c r="E1" s="123" t="s">
        <v>2</v>
      </c>
      <c r="F1" s="123"/>
      <c r="G1" s="123" t="s">
        <v>3</v>
      </c>
      <c r="H1" s="123"/>
      <c r="I1" s="55" t="s">
        <v>4</v>
      </c>
      <c r="J1" s="56"/>
      <c r="K1" s="123" t="s">
        <v>5</v>
      </c>
      <c r="L1" s="123"/>
      <c r="M1" s="123"/>
      <c r="N1" s="123"/>
      <c r="O1" s="123" t="s">
        <v>6</v>
      </c>
      <c r="P1" s="123"/>
      <c r="Q1" s="55" t="s">
        <v>7</v>
      </c>
      <c r="R1" s="56"/>
      <c r="S1" s="55" t="s">
        <v>8</v>
      </c>
      <c r="T1" s="56"/>
      <c r="U1" s="123" t="s">
        <v>35</v>
      </c>
      <c r="V1" s="123"/>
      <c r="W1" s="55" t="s">
        <v>9</v>
      </c>
      <c r="X1" s="56"/>
    </row>
    <row r="2" spans="1:24" x14ac:dyDescent="0.25">
      <c r="A2" s="125"/>
      <c r="B2" s="125"/>
      <c r="C2" s="123"/>
      <c r="D2" s="125"/>
      <c r="E2" s="123" t="s">
        <v>10</v>
      </c>
      <c r="F2" s="122" t="s">
        <v>11</v>
      </c>
      <c r="G2" s="123" t="s">
        <v>10</v>
      </c>
      <c r="H2" s="122" t="s">
        <v>11</v>
      </c>
      <c r="I2" s="123" t="s">
        <v>10</v>
      </c>
      <c r="J2" s="122" t="s">
        <v>11</v>
      </c>
      <c r="K2" s="55" t="s">
        <v>12</v>
      </c>
      <c r="L2" s="56"/>
      <c r="M2" s="55" t="s">
        <v>13</v>
      </c>
      <c r="N2" s="56"/>
      <c r="O2" s="123" t="s">
        <v>10</v>
      </c>
      <c r="P2" s="122" t="s">
        <v>11</v>
      </c>
      <c r="Q2" s="123" t="s">
        <v>10</v>
      </c>
      <c r="R2" s="122" t="s">
        <v>11</v>
      </c>
      <c r="S2" s="123" t="s">
        <v>10</v>
      </c>
      <c r="T2" s="122" t="s">
        <v>11</v>
      </c>
      <c r="U2" s="124" t="s">
        <v>10</v>
      </c>
      <c r="V2" s="122" t="s">
        <v>11</v>
      </c>
      <c r="W2" s="123" t="s">
        <v>10</v>
      </c>
      <c r="X2" s="122" t="s">
        <v>11</v>
      </c>
    </row>
    <row r="3" spans="1:24" x14ac:dyDescent="0.25">
      <c r="A3" s="125"/>
      <c r="B3" s="125"/>
      <c r="C3" s="123"/>
      <c r="D3" s="125"/>
      <c r="E3" s="123"/>
      <c r="F3" s="122"/>
      <c r="G3" s="123"/>
      <c r="H3" s="122"/>
      <c r="I3" s="123"/>
      <c r="J3" s="122"/>
      <c r="K3" s="55" t="s">
        <v>10</v>
      </c>
      <c r="L3" s="56" t="s">
        <v>11</v>
      </c>
      <c r="M3" s="55" t="s">
        <v>10</v>
      </c>
      <c r="N3" s="56" t="s">
        <v>11</v>
      </c>
      <c r="O3" s="123"/>
      <c r="P3" s="122"/>
      <c r="Q3" s="123"/>
      <c r="R3" s="122"/>
      <c r="S3" s="123"/>
      <c r="T3" s="122"/>
      <c r="U3" s="124"/>
      <c r="V3" s="122"/>
      <c r="W3" s="123"/>
      <c r="X3" s="122"/>
    </row>
    <row r="4" spans="1:24" x14ac:dyDescent="0.25">
      <c r="A4" s="57" t="s">
        <v>39</v>
      </c>
      <c r="B4" s="57" t="s">
        <v>49</v>
      </c>
      <c r="C4" s="55">
        <v>15</v>
      </c>
      <c r="D4" s="55">
        <v>15</v>
      </c>
      <c r="E4" s="55">
        <f>C4-I4-W4</f>
        <v>15</v>
      </c>
      <c r="F4" s="56">
        <f>E4/C4</f>
        <v>1</v>
      </c>
      <c r="G4" s="55">
        <v>12</v>
      </c>
      <c r="H4" s="56">
        <f>G4/C4</f>
        <v>0.8</v>
      </c>
      <c r="I4" s="55">
        <v>0</v>
      </c>
      <c r="J4" s="56">
        <f>I4/C4</f>
        <v>0</v>
      </c>
      <c r="K4" s="55">
        <v>1</v>
      </c>
      <c r="L4" s="56">
        <f>K4/C4</f>
        <v>6.6666666666666666E-2</v>
      </c>
      <c r="M4" s="55">
        <v>0</v>
      </c>
      <c r="N4" s="56">
        <f>M4/C4</f>
        <v>0</v>
      </c>
      <c r="O4" s="55">
        <v>0</v>
      </c>
      <c r="P4" s="56">
        <f>O4/C4</f>
        <v>0</v>
      </c>
      <c r="Q4" s="55">
        <v>0</v>
      </c>
      <c r="R4" s="56">
        <f>Q4/C4</f>
        <v>0</v>
      </c>
      <c r="S4" s="55">
        <v>2</v>
      </c>
      <c r="T4" s="56">
        <f>S4/C4</f>
        <v>0.13333333333333333</v>
      </c>
      <c r="U4" s="58">
        <v>1</v>
      </c>
      <c r="V4" s="56">
        <f>U4/C4</f>
        <v>6.6666666666666666E-2</v>
      </c>
      <c r="W4" s="55">
        <f>C4-D4</f>
        <v>0</v>
      </c>
      <c r="X4" s="56">
        <f>W4/C4</f>
        <v>0</v>
      </c>
    </row>
    <row r="5" spans="1:24" x14ac:dyDescent="0.25">
      <c r="A5" s="57" t="s">
        <v>40</v>
      </c>
      <c r="B5" s="57" t="s">
        <v>49</v>
      </c>
      <c r="C5" s="57">
        <v>5</v>
      </c>
      <c r="D5" s="55">
        <v>4</v>
      </c>
      <c r="E5" s="55">
        <f>C5-I5-W5</f>
        <v>4</v>
      </c>
      <c r="F5" s="56">
        <f>E5/C5</f>
        <v>0.8</v>
      </c>
      <c r="G5" s="55">
        <v>4</v>
      </c>
      <c r="H5" s="56">
        <f>G5/C5</f>
        <v>0.8</v>
      </c>
      <c r="I5" s="55">
        <v>0</v>
      </c>
      <c r="J5" s="56">
        <f>I5/C5</f>
        <v>0</v>
      </c>
      <c r="K5" s="55">
        <v>1</v>
      </c>
      <c r="L5" s="56">
        <f>K5/C5</f>
        <v>0.2</v>
      </c>
      <c r="M5" s="55">
        <v>0</v>
      </c>
      <c r="N5" s="56">
        <f>M5/C5</f>
        <v>0</v>
      </c>
      <c r="O5" s="55">
        <v>0</v>
      </c>
      <c r="P5" s="56">
        <f>O5/C5</f>
        <v>0</v>
      </c>
      <c r="Q5" s="55">
        <v>0</v>
      </c>
      <c r="R5" s="56">
        <f>Q5/C5</f>
        <v>0</v>
      </c>
      <c r="S5" s="55">
        <v>0</v>
      </c>
      <c r="T5" s="56">
        <f>S5/C5</f>
        <v>0</v>
      </c>
      <c r="U5" s="55">
        <v>0</v>
      </c>
      <c r="V5" s="56">
        <f>U5/C5</f>
        <v>0</v>
      </c>
      <c r="W5" s="55">
        <f>C5-D5</f>
        <v>1</v>
      </c>
      <c r="X5" s="56">
        <f>W5/C5</f>
        <v>0.2</v>
      </c>
    </row>
    <row r="6" spans="1:24" s="67" customFormat="1" x14ac:dyDescent="0.25">
      <c r="A6" s="57" t="s">
        <v>52</v>
      </c>
      <c r="B6" s="57" t="s">
        <v>49</v>
      </c>
      <c r="C6" s="57">
        <v>8</v>
      </c>
      <c r="D6" s="137">
        <v>7</v>
      </c>
      <c r="E6" s="137">
        <f>C6-I6-W6</f>
        <v>7</v>
      </c>
      <c r="F6" s="138">
        <f>E6/C6</f>
        <v>0.875</v>
      </c>
      <c r="G6" s="137">
        <v>7</v>
      </c>
      <c r="H6" s="138">
        <f>G6/C6</f>
        <v>0.875</v>
      </c>
      <c r="I6" s="137">
        <v>0</v>
      </c>
      <c r="J6" s="138">
        <f>I6/C6</f>
        <v>0</v>
      </c>
      <c r="K6" s="137">
        <v>1</v>
      </c>
      <c r="L6" s="138">
        <f>K6/C6</f>
        <v>0.125</v>
      </c>
      <c r="M6" s="137">
        <v>0</v>
      </c>
      <c r="N6" s="138">
        <f>M6/C6</f>
        <v>0</v>
      </c>
      <c r="O6" s="137">
        <v>0</v>
      </c>
      <c r="P6" s="138">
        <f>O6/C6</f>
        <v>0</v>
      </c>
      <c r="Q6" s="137">
        <v>0</v>
      </c>
      <c r="R6" s="138">
        <f>Q6/C6</f>
        <v>0</v>
      </c>
      <c r="S6" s="137">
        <v>0</v>
      </c>
      <c r="T6" s="138">
        <f>S6/C6</f>
        <v>0</v>
      </c>
      <c r="U6" s="137">
        <v>0</v>
      </c>
      <c r="V6" s="138">
        <f>U6/C6</f>
        <v>0</v>
      </c>
      <c r="W6" s="137">
        <f>C6-D6</f>
        <v>1</v>
      </c>
      <c r="X6" s="138">
        <f>W6/C6</f>
        <v>0.125</v>
      </c>
    </row>
    <row r="7" spans="1:24" x14ac:dyDescent="0.25">
      <c r="A7" s="123" t="s">
        <v>31</v>
      </c>
      <c r="B7" s="123"/>
      <c r="C7" s="55">
        <f>C4+C6+C5</f>
        <v>28</v>
      </c>
      <c r="D7" s="55">
        <f>D4+D6+D5</f>
        <v>26</v>
      </c>
      <c r="E7" s="55">
        <f>C7-I7-W7</f>
        <v>26</v>
      </c>
      <c r="F7" s="56">
        <f>E7/C7</f>
        <v>0.9285714285714286</v>
      </c>
      <c r="G7" s="55">
        <f>G4+G5+G6</f>
        <v>23</v>
      </c>
      <c r="H7" s="56">
        <f>G7/C7</f>
        <v>0.8214285714285714</v>
      </c>
      <c r="I7" s="55">
        <f>I4+I5+I6</f>
        <v>0</v>
      </c>
      <c r="J7" s="56">
        <f>I7/C7</f>
        <v>0</v>
      </c>
      <c r="K7" s="55">
        <f>K4+K5+K6</f>
        <v>3</v>
      </c>
      <c r="L7" s="56">
        <f>K7/C7</f>
        <v>0.10714285714285714</v>
      </c>
      <c r="M7" s="55">
        <v>0</v>
      </c>
      <c r="N7" s="56">
        <f>M7/C7</f>
        <v>0</v>
      </c>
      <c r="O7" s="55">
        <f>O4+O5+O6</f>
        <v>0</v>
      </c>
      <c r="P7" s="56">
        <f>O7/C7</f>
        <v>0</v>
      </c>
      <c r="Q7" s="55">
        <f>Q4+Q5+Q6</f>
        <v>0</v>
      </c>
      <c r="R7" s="56">
        <f>Q7/C7</f>
        <v>0</v>
      </c>
      <c r="S7" s="55">
        <f>S4+S5+S6</f>
        <v>2</v>
      </c>
      <c r="T7" s="56">
        <f>S7/C7</f>
        <v>7.1428571428571425E-2</v>
      </c>
      <c r="U7" s="55">
        <f>U4+U5+U6</f>
        <v>1</v>
      </c>
      <c r="V7" s="56">
        <f>U7/C7</f>
        <v>3.5714285714285712E-2</v>
      </c>
      <c r="W7" s="55">
        <f>C7-D7</f>
        <v>2</v>
      </c>
      <c r="X7" s="56">
        <f>W7/C7</f>
        <v>7.1428571428571425E-2</v>
      </c>
    </row>
  </sheetData>
  <mergeCells count="26">
    <mergeCell ref="U2:U3"/>
    <mergeCell ref="V2:V3"/>
    <mergeCell ref="W2:W3"/>
    <mergeCell ref="X2:X3"/>
    <mergeCell ref="A7:B7"/>
    <mergeCell ref="A1:A3"/>
    <mergeCell ref="B1:B3"/>
    <mergeCell ref="C1:C3"/>
    <mergeCell ref="D1:D3"/>
    <mergeCell ref="E1:F1"/>
    <mergeCell ref="G1:H1"/>
    <mergeCell ref="K1:N1"/>
    <mergeCell ref="O1:P1"/>
    <mergeCell ref="U1:V1"/>
    <mergeCell ref="E2:E3"/>
    <mergeCell ref="F2:F3"/>
    <mergeCell ref="G2:G3"/>
    <mergeCell ref="H2:H3"/>
    <mergeCell ref="I2:I3"/>
    <mergeCell ref="J2:J3"/>
    <mergeCell ref="O2:O3"/>
    <mergeCell ref="P2:P3"/>
    <mergeCell ref="Q2:Q3"/>
    <mergeCell ref="R2:R3"/>
    <mergeCell ref="S2:S3"/>
    <mergeCell ref="T2:T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2"/>
  <sheetViews>
    <sheetView zoomScale="115" zoomScaleNormal="115" workbookViewId="0">
      <selection activeCell="B5" sqref="A5:XFD5"/>
    </sheetView>
  </sheetViews>
  <sheetFormatPr defaultRowHeight="15.75" x14ac:dyDescent="0.25"/>
  <cols>
    <col min="1" max="1" width="15.7109375" style="26" customWidth="1"/>
    <col min="2" max="16384" width="9.140625" style="26"/>
  </cols>
  <sheetData>
    <row r="1" spans="1:24" ht="24" customHeight="1" x14ac:dyDescent="0.25">
      <c r="A1" s="118" t="s">
        <v>0</v>
      </c>
      <c r="B1" s="118" t="s">
        <v>18</v>
      </c>
      <c r="C1" s="112" t="s">
        <v>1</v>
      </c>
      <c r="D1" s="118" t="s">
        <v>47</v>
      </c>
      <c r="E1" s="112" t="s">
        <v>2</v>
      </c>
      <c r="F1" s="112"/>
      <c r="G1" s="112" t="s">
        <v>3</v>
      </c>
      <c r="H1" s="112"/>
      <c r="I1" s="113" t="s">
        <v>4</v>
      </c>
      <c r="J1" s="114"/>
      <c r="K1" s="112" t="s">
        <v>5</v>
      </c>
      <c r="L1" s="112"/>
      <c r="M1" s="112"/>
      <c r="N1" s="112"/>
      <c r="O1" s="112" t="s">
        <v>6</v>
      </c>
      <c r="P1" s="112"/>
      <c r="Q1" s="113" t="s">
        <v>7</v>
      </c>
      <c r="R1" s="114"/>
      <c r="S1" s="113" t="s">
        <v>8</v>
      </c>
      <c r="T1" s="114"/>
      <c r="U1" s="112" t="s">
        <v>35</v>
      </c>
      <c r="V1" s="112"/>
      <c r="W1" s="113" t="s">
        <v>9</v>
      </c>
      <c r="X1" s="114"/>
    </row>
    <row r="2" spans="1:24" ht="24" customHeight="1" x14ac:dyDescent="0.25">
      <c r="A2" s="118"/>
      <c r="B2" s="118"/>
      <c r="C2" s="112"/>
      <c r="D2" s="118"/>
      <c r="E2" s="112" t="s">
        <v>10</v>
      </c>
      <c r="F2" s="110" t="s">
        <v>11</v>
      </c>
      <c r="G2" s="112" t="s">
        <v>10</v>
      </c>
      <c r="H2" s="110" t="s">
        <v>11</v>
      </c>
      <c r="I2" s="112" t="s">
        <v>10</v>
      </c>
      <c r="J2" s="110" t="s">
        <v>11</v>
      </c>
      <c r="K2" s="113" t="s">
        <v>12</v>
      </c>
      <c r="L2" s="114"/>
      <c r="M2" s="113" t="s">
        <v>13</v>
      </c>
      <c r="N2" s="114"/>
      <c r="O2" s="112" t="s">
        <v>10</v>
      </c>
      <c r="P2" s="110" t="s">
        <v>11</v>
      </c>
      <c r="Q2" s="112" t="s">
        <v>10</v>
      </c>
      <c r="R2" s="110" t="s">
        <v>11</v>
      </c>
      <c r="S2" s="112" t="s">
        <v>10</v>
      </c>
      <c r="T2" s="110" t="s">
        <v>11</v>
      </c>
      <c r="U2" s="117" t="s">
        <v>10</v>
      </c>
      <c r="V2" s="110" t="s">
        <v>11</v>
      </c>
      <c r="W2" s="112" t="s">
        <v>10</v>
      </c>
      <c r="X2" s="110" t="s">
        <v>11</v>
      </c>
    </row>
    <row r="3" spans="1:24" ht="24" customHeight="1" x14ac:dyDescent="0.25">
      <c r="A3" s="118"/>
      <c r="B3" s="118"/>
      <c r="C3" s="112"/>
      <c r="D3" s="118"/>
      <c r="E3" s="112"/>
      <c r="F3" s="110"/>
      <c r="G3" s="112"/>
      <c r="H3" s="110"/>
      <c r="I3" s="112"/>
      <c r="J3" s="110"/>
      <c r="K3" s="45" t="s">
        <v>10</v>
      </c>
      <c r="L3" s="46" t="s">
        <v>11</v>
      </c>
      <c r="M3" s="45" t="s">
        <v>10</v>
      </c>
      <c r="N3" s="46" t="s">
        <v>11</v>
      </c>
      <c r="O3" s="112"/>
      <c r="P3" s="110"/>
      <c r="Q3" s="112"/>
      <c r="R3" s="110"/>
      <c r="S3" s="112"/>
      <c r="T3" s="110"/>
      <c r="U3" s="117"/>
      <c r="V3" s="110"/>
      <c r="W3" s="112"/>
      <c r="X3" s="110"/>
    </row>
    <row r="4" spans="1:24" x14ac:dyDescent="0.25">
      <c r="A4" s="118" t="s">
        <v>46</v>
      </c>
      <c r="B4" s="45" t="s">
        <v>20</v>
      </c>
      <c r="C4" s="45">
        <v>15</v>
      </c>
      <c r="D4" s="45">
        <v>12</v>
      </c>
      <c r="E4" s="45">
        <f t="shared" ref="E4:E12" si="0">C4-I4-W4</f>
        <v>10</v>
      </c>
      <c r="F4" s="46">
        <f t="shared" ref="F4:F12" si="1">E4/C4</f>
        <v>0.66666666666666663</v>
      </c>
      <c r="G4" s="45">
        <v>9</v>
      </c>
      <c r="H4" s="46">
        <f t="shared" ref="H4:H12" si="2">G4/C4</f>
        <v>0.6</v>
      </c>
      <c r="I4" s="45">
        <v>2</v>
      </c>
      <c r="J4" s="46">
        <f t="shared" ref="J4:J12" si="3">I4/C4</f>
        <v>0.13333333333333333</v>
      </c>
      <c r="K4" s="45">
        <v>3</v>
      </c>
      <c r="L4" s="46">
        <f t="shared" ref="L4:L12" si="4">K4/C4</f>
        <v>0.2</v>
      </c>
      <c r="M4" s="45">
        <v>0</v>
      </c>
      <c r="N4" s="46">
        <f t="shared" ref="N4:N12" si="5">M4/C4</f>
        <v>0</v>
      </c>
      <c r="O4" s="45">
        <v>0</v>
      </c>
      <c r="P4" s="46">
        <f t="shared" ref="P4:P12" si="6">O4/C4</f>
        <v>0</v>
      </c>
      <c r="Q4" s="45">
        <v>0</v>
      </c>
      <c r="R4" s="46">
        <f t="shared" ref="R4:R12" si="7">Q4/C4</f>
        <v>0</v>
      </c>
      <c r="S4" s="45">
        <v>0</v>
      </c>
      <c r="T4" s="46">
        <f t="shared" ref="T4:T12" si="8">S4/C4</f>
        <v>0</v>
      </c>
      <c r="U4" s="49">
        <v>1</v>
      </c>
      <c r="V4" s="46">
        <f t="shared" ref="V4:V12" si="9">U4/C4</f>
        <v>6.6666666666666666E-2</v>
      </c>
      <c r="W4" s="45">
        <f t="shared" ref="W4:W12" si="10">C4-D4</f>
        <v>3</v>
      </c>
      <c r="X4" s="46">
        <f t="shared" ref="X4:X12" si="11">W4/C4</f>
        <v>0.2</v>
      </c>
    </row>
    <row r="5" spans="1:24" s="67" customFormat="1" x14ac:dyDescent="0.25">
      <c r="A5" s="118"/>
      <c r="B5" s="45" t="s">
        <v>32</v>
      </c>
      <c r="C5" s="4">
        <v>31</v>
      </c>
      <c r="D5" s="4">
        <v>30</v>
      </c>
      <c r="E5" s="45">
        <f t="shared" si="0"/>
        <v>23</v>
      </c>
      <c r="F5" s="46">
        <f t="shared" si="1"/>
        <v>0.74193548387096775</v>
      </c>
      <c r="G5" s="4">
        <v>21</v>
      </c>
      <c r="H5" s="46">
        <f t="shared" si="2"/>
        <v>0.67741935483870963</v>
      </c>
      <c r="I5" s="4">
        <v>7</v>
      </c>
      <c r="J5" s="46">
        <f t="shared" si="3"/>
        <v>0.22580645161290322</v>
      </c>
      <c r="K5" s="4">
        <v>0</v>
      </c>
      <c r="L5" s="46">
        <f t="shared" si="4"/>
        <v>0</v>
      </c>
      <c r="M5" s="4">
        <v>3</v>
      </c>
      <c r="N5" s="46">
        <f t="shared" si="5"/>
        <v>9.6774193548387094E-2</v>
      </c>
      <c r="O5" s="4">
        <v>0</v>
      </c>
      <c r="P5" s="46">
        <f t="shared" si="6"/>
        <v>0</v>
      </c>
      <c r="Q5" s="4">
        <v>0</v>
      </c>
      <c r="R5" s="46">
        <f t="shared" si="7"/>
        <v>0</v>
      </c>
      <c r="S5" s="4">
        <v>3</v>
      </c>
      <c r="T5" s="46">
        <f t="shared" si="8"/>
        <v>9.6774193548387094E-2</v>
      </c>
      <c r="U5" s="4">
        <v>0</v>
      </c>
      <c r="V5" s="46">
        <f t="shared" si="9"/>
        <v>0</v>
      </c>
      <c r="W5" s="45">
        <f t="shared" si="10"/>
        <v>1</v>
      </c>
      <c r="X5" s="46">
        <f t="shared" si="11"/>
        <v>3.2258064516129031E-2</v>
      </c>
    </row>
    <row r="6" spans="1:24" x14ac:dyDescent="0.25">
      <c r="A6" s="50" t="s">
        <v>40</v>
      </c>
      <c r="B6" s="50" t="s">
        <v>19</v>
      </c>
      <c r="C6" s="50">
        <v>3</v>
      </c>
      <c r="D6" s="4">
        <v>2</v>
      </c>
      <c r="E6" s="45">
        <f t="shared" si="0"/>
        <v>2</v>
      </c>
      <c r="F6" s="46">
        <f t="shared" si="1"/>
        <v>0.66666666666666663</v>
      </c>
      <c r="G6" s="4">
        <v>2</v>
      </c>
      <c r="H6" s="46">
        <f t="shared" si="2"/>
        <v>0.66666666666666663</v>
      </c>
      <c r="I6" s="4">
        <v>0</v>
      </c>
      <c r="J6" s="46">
        <f t="shared" si="3"/>
        <v>0</v>
      </c>
      <c r="K6" s="4">
        <v>0</v>
      </c>
      <c r="L6" s="46">
        <f t="shared" si="4"/>
        <v>0</v>
      </c>
      <c r="M6" s="4"/>
      <c r="N6" s="46">
        <f t="shared" si="5"/>
        <v>0</v>
      </c>
      <c r="O6" s="4">
        <v>0</v>
      </c>
      <c r="P6" s="46">
        <f t="shared" si="6"/>
        <v>0</v>
      </c>
      <c r="Q6" s="4">
        <v>0</v>
      </c>
      <c r="R6" s="46">
        <f t="shared" si="7"/>
        <v>0</v>
      </c>
      <c r="S6" s="4">
        <v>0</v>
      </c>
      <c r="T6" s="46">
        <f t="shared" si="8"/>
        <v>0</v>
      </c>
      <c r="U6" s="4">
        <v>0</v>
      </c>
      <c r="V6" s="46">
        <f t="shared" si="9"/>
        <v>0</v>
      </c>
      <c r="W6" s="45">
        <f t="shared" si="10"/>
        <v>1</v>
      </c>
      <c r="X6" s="46">
        <f t="shared" si="11"/>
        <v>0.33333333333333331</v>
      </c>
    </row>
    <row r="7" spans="1:24" x14ac:dyDescent="0.25">
      <c r="A7" s="50" t="s">
        <v>57</v>
      </c>
      <c r="B7" s="50" t="s">
        <v>19</v>
      </c>
      <c r="C7" s="50">
        <v>9</v>
      </c>
      <c r="D7" s="4">
        <v>9</v>
      </c>
      <c r="E7" s="45">
        <f t="shared" si="0"/>
        <v>7</v>
      </c>
      <c r="F7" s="46">
        <f t="shared" si="1"/>
        <v>0.77777777777777779</v>
      </c>
      <c r="G7" s="4">
        <v>5</v>
      </c>
      <c r="H7" s="46">
        <f t="shared" si="2"/>
        <v>0.55555555555555558</v>
      </c>
      <c r="I7" s="4">
        <v>2</v>
      </c>
      <c r="J7" s="46">
        <f t="shared" si="3"/>
        <v>0.22222222222222221</v>
      </c>
      <c r="K7" s="4">
        <v>0</v>
      </c>
      <c r="L7" s="46">
        <f t="shared" si="4"/>
        <v>0</v>
      </c>
      <c r="M7" s="4">
        <v>1</v>
      </c>
      <c r="N7" s="46">
        <f t="shared" si="5"/>
        <v>0.1111111111111111</v>
      </c>
      <c r="O7" s="4">
        <v>0</v>
      </c>
      <c r="P7" s="46">
        <f t="shared" si="6"/>
        <v>0</v>
      </c>
      <c r="Q7" s="4">
        <v>0</v>
      </c>
      <c r="R7" s="46">
        <f t="shared" si="7"/>
        <v>0</v>
      </c>
      <c r="S7" s="4">
        <v>0</v>
      </c>
      <c r="T7" s="46">
        <f t="shared" si="8"/>
        <v>0</v>
      </c>
      <c r="U7" s="4">
        <v>2</v>
      </c>
      <c r="V7" s="46">
        <f t="shared" si="9"/>
        <v>0.22222222222222221</v>
      </c>
      <c r="W7" s="45">
        <f t="shared" si="10"/>
        <v>0</v>
      </c>
      <c r="X7" s="46">
        <f t="shared" si="11"/>
        <v>0</v>
      </c>
    </row>
    <row r="8" spans="1:24" x14ac:dyDescent="0.25">
      <c r="A8" s="50" t="s">
        <v>59</v>
      </c>
      <c r="B8" s="50" t="s">
        <v>58</v>
      </c>
      <c r="C8" s="50">
        <v>12</v>
      </c>
      <c r="D8" s="4">
        <v>12</v>
      </c>
      <c r="E8" s="45">
        <f t="shared" si="0"/>
        <v>10</v>
      </c>
      <c r="F8" s="46">
        <f t="shared" si="1"/>
        <v>0.83333333333333337</v>
      </c>
      <c r="G8" s="4">
        <v>7</v>
      </c>
      <c r="H8" s="46">
        <f t="shared" si="2"/>
        <v>0.58333333333333337</v>
      </c>
      <c r="I8" s="4">
        <v>2</v>
      </c>
      <c r="J8" s="46">
        <f t="shared" si="3"/>
        <v>0.16666666666666666</v>
      </c>
      <c r="K8" s="4">
        <v>0</v>
      </c>
      <c r="L8" s="46">
        <f t="shared" si="4"/>
        <v>0</v>
      </c>
      <c r="M8" s="4">
        <v>0</v>
      </c>
      <c r="N8" s="46">
        <f t="shared" si="5"/>
        <v>0</v>
      </c>
      <c r="O8" s="4">
        <v>1</v>
      </c>
      <c r="P8" s="46">
        <f t="shared" si="6"/>
        <v>8.3333333333333329E-2</v>
      </c>
      <c r="Q8" s="4">
        <v>0</v>
      </c>
      <c r="R8" s="46">
        <f t="shared" si="7"/>
        <v>0</v>
      </c>
      <c r="S8" s="4">
        <v>1</v>
      </c>
      <c r="T8" s="46">
        <f t="shared" si="8"/>
        <v>8.3333333333333329E-2</v>
      </c>
      <c r="U8" s="4">
        <v>1</v>
      </c>
      <c r="V8" s="46">
        <f t="shared" si="9"/>
        <v>8.3333333333333329E-2</v>
      </c>
      <c r="W8" s="45">
        <f t="shared" si="10"/>
        <v>0</v>
      </c>
      <c r="X8" s="46">
        <f t="shared" si="11"/>
        <v>0</v>
      </c>
    </row>
    <row r="9" spans="1:24" x14ac:dyDescent="0.25">
      <c r="A9" s="126" t="s">
        <v>24</v>
      </c>
      <c r="B9" s="132" t="s">
        <v>25</v>
      </c>
      <c r="C9" s="133">
        <f>C4+C5+C6+C7+C8</f>
        <v>70</v>
      </c>
      <c r="D9" s="45">
        <f>D4+D5+D6+D7+D8</f>
        <v>65</v>
      </c>
      <c r="E9" s="45">
        <f t="shared" si="0"/>
        <v>52</v>
      </c>
      <c r="F9" s="46">
        <f t="shared" si="1"/>
        <v>0.74285714285714288</v>
      </c>
      <c r="G9" s="4">
        <f>G4+G5+G6+G7+G8</f>
        <v>44</v>
      </c>
      <c r="H9" s="46">
        <f t="shared" si="2"/>
        <v>0.62857142857142856</v>
      </c>
      <c r="I9" s="4">
        <f>I4+I5+I6+I7+I8</f>
        <v>13</v>
      </c>
      <c r="J9" s="46">
        <f t="shared" si="3"/>
        <v>0.18571428571428572</v>
      </c>
      <c r="K9" s="4">
        <f>K4+K5+K6+K7+K8</f>
        <v>3</v>
      </c>
      <c r="L9" s="46">
        <f t="shared" si="4"/>
        <v>4.2857142857142858E-2</v>
      </c>
      <c r="M9" s="4">
        <f>M4+M5+M6+M7+M8</f>
        <v>4</v>
      </c>
      <c r="N9" s="46">
        <f t="shared" si="5"/>
        <v>5.7142857142857141E-2</v>
      </c>
      <c r="O9" s="4">
        <f>O4+O5+O6+O7+O8</f>
        <v>1</v>
      </c>
      <c r="P9" s="46">
        <f t="shared" si="6"/>
        <v>1.4285714285714285E-2</v>
      </c>
      <c r="Q9" s="4">
        <v>0</v>
      </c>
      <c r="R9" s="46">
        <f t="shared" si="7"/>
        <v>0</v>
      </c>
      <c r="S9" s="4">
        <f>S4+S5+S6+S7+S8</f>
        <v>4</v>
      </c>
      <c r="T9" s="46">
        <f t="shared" si="8"/>
        <v>5.7142857142857141E-2</v>
      </c>
      <c r="U9" s="4">
        <f>U4+U5+U7+U6+U8</f>
        <v>4</v>
      </c>
      <c r="V9" s="46">
        <f t="shared" si="9"/>
        <v>5.7142857142857141E-2</v>
      </c>
      <c r="W9" s="45">
        <f t="shared" si="10"/>
        <v>5</v>
      </c>
      <c r="X9" s="46">
        <f t="shared" si="11"/>
        <v>7.1428571428571425E-2</v>
      </c>
    </row>
    <row r="10" spans="1:24" x14ac:dyDescent="0.25">
      <c r="A10" s="126"/>
      <c r="B10" s="50" t="s">
        <v>26</v>
      </c>
      <c r="C10" s="45">
        <f>C4</f>
        <v>15</v>
      </c>
      <c r="D10" s="45">
        <f>D4</f>
        <v>12</v>
      </c>
      <c r="E10" s="45">
        <f t="shared" si="0"/>
        <v>10</v>
      </c>
      <c r="F10" s="46">
        <f t="shared" si="1"/>
        <v>0.66666666666666663</v>
      </c>
      <c r="G10" s="4">
        <f>G4</f>
        <v>9</v>
      </c>
      <c r="H10" s="46">
        <f t="shared" si="2"/>
        <v>0.6</v>
      </c>
      <c r="I10" s="4">
        <f>I4</f>
        <v>2</v>
      </c>
      <c r="J10" s="46">
        <f t="shared" si="3"/>
        <v>0.13333333333333333</v>
      </c>
      <c r="K10" s="4">
        <f>K4</f>
        <v>3</v>
      </c>
      <c r="L10" s="46">
        <f t="shared" si="4"/>
        <v>0.2</v>
      </c>
      <c r="M10" s="4">
        <v>0</v>
      </c>
      <c r="N10" s="46">
        <f t="shared" si="5"/>
        <v>0</v>
      </c>
      <c r="O10" s="4">
        <v>0</v>
      </c>
      <c r="P10" s="46">
        <f t="shared" si="6"/>
        <v>0</v>
      </c>
      <c r="Q10" s="4">
        <v>0</v>
      </c>
      <c r="R10" s="46">
        <f t="shared" si="7"/>
        <v>0</v>
      </c>
      <c r="S10" s="4">
        <v>0</v>
      </c>
      <c r="T10" s="46">
        <f t="shared" si="8"/>
        <v>0</v>
      </c>
      <c r="U10" s="4">
        <f>U4</f>
        <v>1</v>
      </c>
      <c r="V10" s="46">
        <f t="shared" si="9"/>
        <v>6.6666666666666666E-2</v>
      </c>
      <c r="W10" s="45">
        <f t="shared" si="10"/>
        <v>3</v>
      </c>
      <c r="X10" s="46">
        <f t="shared" si="11"/>
        <v>0.2</v>
      </c>
    </row>
    <row r="11" spans="1:24" x14ac:dyDescent="0.25">
      <c r="A11" s="126"/>
      <c r="B11" s="45" t="s">
        <v>51</v>
      </c>
      <c r="C11" s="45">
        <f>C5+C6+C7</f>
        <v>43</v>
      </c>
      <c r="D11" s="45">
        <f>D5+D6+D7</f>
        <v>41</v>
      </c>
      <c r="E11" s="45">
        <f t="shared" si="0"/>
        <v>32</v>
      </c>
      <c r="F11" s="46">
        <f t="shared" si="1"/>
        <v>0.7441860465116279</v>
      </c>
      <c r="G11" s="4">
        <f>G6+G5+G7</f>
        <v>28</v>
      </c>
      <c r="H11" s="46">
        <f t="shared" si="2"/>
        <v>0.65116279069767447</v>
      </c>
      <c r="I11" s="4">
        <f>I5+I6+I7</f>
        <v>9</v>
      </c>
      <c r="J11" s="46">
        <f t="shared" si="3"/>
        <v>0.20930232558139536</v>
      </c>
      <c r="K11" s="4">
        <f>K5+K6+K7</f>
        <v>0</v>
      </c>
      <c r="L11" s="46">
        <f t="shared" si="4"/>
        <v>0</v>
      </c>
      <c r="M11" s="4">
        <f>M5+M6+M7</f>
        <v>4</v>
      </c>
      <c r="N11" s="46">
        <f t="shared" si="5"/>
        <v>9.3023255813953487E-2</v>
      </c>
      <c r="O11" s="4">
        <v>0</v>
      </c>
      <c r="P11" s="46">
        <f t="shared" si="6"/>
        <v>0</v>
      </c>
      <c r="Q11" s="4">
        <v>0</v>
      </c>
      <c r="R11" s="46">
        <f t="shared" si="7"/>
        <v>0</v>
      </c>
      <c r="S11" s="4">
        <f>S5+S6+S7</f>
        <v>3</v>
      </c>
      <c r="T11" s="46">
        <f t="shared" si="8"/>
        <v>6.9767441860465115E-2</v>
      </c>
      <c r="U11" s="4">
        <f>U5+U6+U7</f>
        <v>2</v>
      </c>
      <c r="V11" s="46">
        <f t="shared" si="9"/>
        <v>4.6511627906976744E-2</v>
      </c>
      <c r="W11" s="45">
        <f t="shared" si="10"/>
        <v>2</v>
      </c>
      <c r="X11" s="46">
        <f t="shared" si="11"/>
        <v>4.6511627906976744E-2</v>
      </c>
    </row>
    <row r="12" spans="1:24" x14ac:dyDescent="0.25">
      <c r="A12" s="126"/>
      <c r="B12" s="50" t="s">
        <v>28</v>
      </c>
      <c r="C12" s="45">
        <f>C8</f>
        <v>12</v>
      </c>
      <c r="D12" s="45">
        <f>D8</f>
        <v>12</v>
      </c>
      <c r="E12" s="45">
        <f t="shared" si="0"/>
        <v>10</v>
      </c>
      <c r="F12" s="46">
        <f t="shared" si="1"/>
        <v>0.83333333333333337</v>
      </c>
      <c r="G12" s="4">
        <f>G8</f>
        <v>7</v>
      </c>
      <c r="H12" s="46">
        <f t="shared" si="2"/>
        <v>0.58333333333333337</v>
      </c>
      <c r="I12" s="4">
        <f>I8</f>
        <v>2</v>
      </c>
      <c r="J12" s="46">
        <f t="shared" si="3"/>
        <v>0.16666666666666666</v>
      </c>
      <c r="K12" s="4">
        <f>K8</f>
        <v>0</v>
      </c>
      <c r="L12" s="46">
        <f t="shared" si="4"/>
        <v>0</v>
      </c>
      <c r="M12" s="4">
        <f>M8</f>
        <v>0</v>
      </c>
      <c r="N12" s="46">
        <f t="shared" si="5"/>
        <v>0</v>
      </c>
      <c r="O12" s="4">
        <f>O8</f>
        <v>1</v>
      </c>
      <c r="P12" s="46">
        <f t="shared" si="6"/>
        <v>8.3333333333333329E-2</v>
      </c>
      <c r="Q12" s="4">
        <f>Q8</f>
        <v>0</v>
      </c>
      <c r="R12" s="46">
        <f t="shared" si="7"/>
        <v>0</v>
      </c>
      <c r="S12" s="4">
        <f>S8</f>
        <v>1</v>
      </c>
      <c r="T12" s="46">
        <f t="shared" si="8"/>
        <v>8.3333333333333329E-2</v>
      </c>
      <c r="U12" s="4">
        <f>U8</f>
        <v>1</v>
      </c>
      <c r="V12" s="46">
        <f t="shared" si="9"/>
        <v>8.3333333333333329E-2</v>
      </c>
      <c r="W12" s="45">
        <f t="shared" si="10"/>
        <v>0</v>
      </c>
      <c r="X12" s="46">
        <f t="shared" si="11"/>
        <v>0</v>
      </c>
    </row>
  </sheetData>
  <mergeCells count="33">
    <mergeCell ref="A4:A5"/>
    <mergeCell ref="A9:A12"/>
    <mergeCell ref="T2:T3"/>
    <mergeCell ref="U2:U3"/>
    <mergeCell ref="V2:V3"/>
    <mergeCell ref="E2:E3"/>
    <mergeCell ref="F2:F3"/>
    <mergeCell ref="G2:G3"/>
    <mergeCell ref="H2:H3"/>
    <mergeCell ref="I2:I3"/>
    <mergeCell ref="J2:J3"/>
    <mergeCell ref="K2:L2"/>
    <mergeCell ref="M2:N2"/>
    <mergeCell ref="O2:O3"/>
    <mergeCell ref="P2:P3"/>
    <mergeCell ref="Q2:Q3"/>
    <mergeCell ref="W2:W3"/>
    <mergeCell ref="X2:X3"/>
    <mergeCell ref="S1:T1"/>
    <mergeCell ref="U1:V1"/>
    <mergeCell ref="W1:X1"/>
    <mergeCell ref="R2:R3"/>
    <mergeCell ref="S2:S3"/>
    <mergeCell ref="G1:H1"/>
    <mergeCell ref="I1:J1"/>
    <mergeCell ref="K1:N1"/>
    <mergeCell ref="O1:P1"/>
    <mergeCell ref="Q1:R1"/>
    <mergeCell ref="A1:A3"/>
    <mergeCell ref="B1:B3"/>
    <mergeCell ref="C1:C3"/>
    <mergeCell ref="D1:D3"/>
    <mergeCell ref="E1:F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4"/>
  <sheetViews>
    <sheetView zoomScaleNormal="100" workbookViewId="0">
      <selection activeCell="B12" sqref="B12:C12"/>
    </sheetView>
  </sheetViews>
  <sheetFormatPr defaultRowHeight="15.75" x14ac:dyDescent="0.25"/>
  <cols>
    <col min="1" max="1" width="31.42578125" style="26" customWidth="1"/>
    <col min="2" max="2" width="16.28515625" style="26" customWidth="1"/>
    <col min="3" max="3" width="9.140625" style="26"/>
    <col min="4" max="4" width="17.140625" style="26" customWidth="1"/>
    <col min="5" max="16384" width="9.140625" style="26"/>
  </cols>
  <sheetData>
    <row r="1" spans="1:24" x14ac:dyDescent="0.25">
      <c r="A1" s="118" t="s">
        <v>0</v>
      </c>
      <c r="B1" s="118" t="s">
        <v>18</v>
      </c>
      <c r="C1" s="112" t="s">
        <v>1</v>
      </c>
      <c r="D1" s="118" t="s">
        <v>47</v>
      </c>
      <c r="E1" s="112" t="s">
        <v>2</v>
      </c>
      <c r="F1" s="112"/>
      <c r="G1" s="112" t="s">
        <v>3</v>
      </c>
      <c r="H1" s="112"/>
      <c r="I1" s="113" t="s">
        <v>4</v>
      </c>
      <c r="J1" s="114"/>
      <c r="K1" s="112" t="s">
        <v>5</v>
      </c>
      <c r="L1" s="112"/>
      <c r="M1" s="112"/>
      <c r="N1" s="112"/>
      <c r="O1" s="112" t="s">
        <v>6</v>
      </c>
      <c r="P1" s="112"/>
      <c r="Q1" s="113" t="s">
        <v>7</v>
      </c>
      <c r="R1" s="114"/>
      <c r="S1" s="113" t="s">
        <v>8</v>
      </c>
      <c r="T1" s="114"/>
      <c r="U1" s="112" t="s">
        <v>35</v>
      </c>
      <c r="V1" s="112"/>
      <c r="W1" s="113" t="s">
        <v>9</v>
      </c>
      <c r="X1" s="114"/>
    </row>
    <row r="2" spans="1:24" x14ac:dyDescent="0.25">
      <c r="A2" s="118"/>
      <c r="B2" s="118"/>
      <c r="C2" s="112"/>
      <c r="D2" s="118"/>
      <c r="E2" s="112" t="s">
        <v>10</v>
      </c>
      <c r="F2" s="110" t="s">
        <v>11</v>
      </c>
      <c r="G2" s="112" t="s">
        <v>10</v>
      </c>
      <c r="H2" s="110" t="s">
        <v>11</v>
      </c>
      <c r="I2" s="112" t="s">
        <v>10</v>
      </c>
      <c r="J2" s="110" t="s">
        <v>11</v>
      </c>
      <c r="K2" s="113" t="s">
        <v>12</v>
      </c>
      <c r="L2" s="114"/>
      <c r="M2" s="113" t="s">
        <v>13</v>
      </c>
      <c r="N2" s="114"/>
      <c r="O2" s="112" t="s">
        <v>10</v>
      </c>
      <c r="P2" s="110" t="s">
        <v>11</v>
      </c>
      <c r="Q2" s="112" t="s">
        <v>10</v>
      </c>
      <c r="R2" s="110" t="s">
        <v>11</v>
      </c>
      <c r="S2" s="112" t="s">
        <v>10</v>
      </c>
      <c r="T2" s="110" t="s">
        <v>11</v>
      </c>
      <c r="U2" s="117" t="s">
        <v>10</v>
      </c>
      <c r="V2" s="110" t="s">
        <v>11</v>
      </c>
      <c r="W2" s="112" t="s">
        <v>10</v>
      </c>
      <c r="X2" s="110" t="s">
        <v>11</v>
      </c>
    </row>
    <row r="3" spans="1:24" x14ac:dyDescent="0.25">
      <c r="A3" s="118"/>
      <c r="B3" s="118"/>
      <c r="C3" s="112"/>
      <c r="D3" s="118"/>
      <c r="E3" s="112"/>
      <c r="F3" s="110"/>
      <c r="G3" s="112"/>
      <c r="H3" s="110"/>
      <c r="I3" s="112"/>
      <c r="J3" s="110"/>
      <c r="K3" s="45" t="s">
        <v>10</v>
      </c>
      <c r="L3" s="46" t="s">
        <v>11</v>
      </c>
      <c r="M3" s="45" t="s">
        <v>10</v>
      </c>
      <c r="N3" s="46" t="s">
        <v>11</v>
      </c>
      <c r="O3" s="112"/>
      <c r="P3" s="110"/>
      <c r="Q3" s="112"/>
      <c r="R3" s="110"/>
      <c r="S3" s="112"/>
      <c r="T3" s="110"/>
      <c r="U3" s="117"/>
      <c r="V3" s="110"/>
      <c r="W3" s="112"/>
      <c r="X3" s="110"/>
    </row>
    <row r="4" spans="1:24" x14ac:dyDescent="0.25">
      <c r="A4" s="55" t="s">
        <v>38</v>
      </c>
      <c r="B4" s="55" t="s">
        <v>32</v>
      </c>
      <c r="C4" s="36">
        <v>20</v>
      </c>
      <c r="D4" s="36">
        <v>20</v>
      </c>
      <c r="E4" s="36">
        <f t="shared" ref="E4:E13" si="0">C4-I4-W4</f>
        <v>19</v>
      </c>
      <c r="F4" s="37">
        <f t="shared" ref="F4:F13" si="1">E4/C4</f>
        <v>0.95</v>
      </c>
      <c r="G4" s="36">
        <v>19</v>
      </c>
      <c r="H4" s="37">
        <f t="shared" ref="H4:H13" si="2">G4/C4</f>
        <v>0.95</v>
      </c>
      <c r="I4" s="36">
        <v>1</v>
      </c>
      <c r="J4" s="37">
        <f t="shared" ref="J4:J13" si="3">I4/C4</f>
        <v>0.05</v>
      </c>
      <c r="K4" s="36">
        <v>0</v>
      </c>
      <c r="L4" s="37">
        <f t="shared" ref="L4:L13" si="4">K4/C4</f>
        <v>0</v>
      </c>
      <c r="M4" s="36">
        <v>0</v>
      </c>
      <c r="N4" s="37">
        <f t="shared" ref="N4:N13" si="5">M4/C4</f>
        <v>0</v>
      </c>
      <c r="O4" s="36">
        <v>0</v>
      </c>
      <c r="P4" s="37">
        <f t="shared" ref="P4:P13" si="6">O4/C4</f>
        <v>0</v>
      </c>
      <c r="Q4" s="36">
        <v>0</v>
      </c>
      <c r="R4" s="37">
        <f t="shared" ref="R4:R13" si="7">Q4/C4</f>
        <v>0</v>
      </c>
      <c r="S4" s="36">
        <v>0</v>
      </c>
      <c r="T4" s="37">
        <f t="shared" ref="T4:T13" si="8">S4/C4</f>
        <v>0</v>
      </c>
      <c r="U4" s="38">
        <v>0</v>
      </c>
      <c r="V4" s="37">
        <f t="shared" ref="V4:V13" si="9">U4/C4</f>
        <v>0</v>
      </c>
      <c r="W4" s="36">
        <f>C4-D4</f>
        <v>0</v>
      </c>
      <c r="X4" s="37">
        <f t="shared" ref="X4:X13" si="10">W4/C4</f>
        <v>0</v>
      </c>
    </row>
    <row r="5" spans="1:24" x14ac:dyDescent="0.25">
      <c r="A5" s="55" t="s">
        <v>46</v>
      </c>
      <c r="B5" s="55" t="s">
        <v>32</v>
      </c>
      <c r="C5" s="55">
        <v>19</v>
      </c>
      <c r="D5" s="55">
        <v>19</v>
      </c>
      <c r="E5" s="36">
        <f t="shared" si="0"/>
        <v>19</v>
      </c>
      <c r="F5" s="37">
        <f t="shared" si="1"/>
        <v>1</v>
      </c>
      <c r="G5" s="55">
        <v>15</v>
      </c>
      <c r="H5" s="37">
        <f t="shared" si="2"/>
        <v>0.78947368421052633</v>
      </c>
      <c r="I5" s="55">
        <v>0</v>
      </c>
      <c r="J5" s="37">
        <f t="shared" si="3"/>
        <v>0</v>
      </c>
      <c r="K5" s="55">
        <v>0</v>
      </c>
      <c r="L5" s="37">
        <f t="shared" si="4"/>
        <v>0</v>
      </c>
      <c r="M5" s="55">
        <v>0</v>
      </c>
      <c r="N5" s="37">
        <f t="shared" si="5"/>
        <v>0</v>
      </c>
      <c r="O5" s="55">
        <v>3</v>
      </c>
      <c r="P5" s="37">
        <f t="shared" si="6"/>
        <v>0.15789473684210525</v>
      </c>
      <c r="Q5" s="55">
        <v>0</v>
      </c>
      <c r="R5" s="37">
        <f t="shared" si="7"/>
        <v>0</v>
      </c>
      <c r="S5" s="55">
        <v>0</v>
      </c>
      <c r="T5" s="37">
        <f t="shared" si="8"/>
        <v>0</v>
      </c>
      <c r="U5" s="55">
        <v>0</v>
      </c>
      <c r="V5" s="37">
        <f t="shared" si="9"/>
        <v>0</v>
      </c>
      <c r="W5" s="36">
        <f t="shared" ref="W5:W13" si="11">C5-D5</f>
        <v>0</v>
      </c>
      <c r="X5" s="37">
        <f t="shared" si="10"/>
        <v>0</v>
      </c>
    </row>
    <row r="6" spans="1:24" x14ac:dyDescent="0.25">
      <c r="A6" s="55" t="s">
        <v>39</v>
      </c>
      <c r="B6" s="55" t="s">
        <v>20</v>
      </c>
      <c r="C6" s="55">
        <v>17</v>
      </c>
      <c r="D6" s="55">
        <v>17</v>
      </c>
      <c r="E6" s="36">
        <f t="shared" si="0"/>
        <v>16</v>
      </c>
      <c r="F6" s="37">
        <f t="shared" si="1"/>
        <v>0.94117647058823528</v>
      </c>
      <c r="G6" s="55">
        <v>15</v>
      </c>
      <c r="H6" s="37">
        <f t="shared" si="2"/>
        <v>0.88235294117647056</v>
      </c>
      <c r="I6" s="55">
        <v>1</v>
      </c>
      <c r="J6" s="37">
        <f t="shared" si="3"/>
        <v>5.8823529411764705E-2</v>
      </c>
      <c r="K6" s="55">
        <v>0</v>
      </c>
      <c r="L6" s="37">
        <f t="shared" si="4"/>
        <v>0</v>
      </c>
      <c r="M6" s="55">
        <v>0</v>
      </c>
      <c r="N6" s="37">
        <f t="shared" si="5"/>
        <v>0</v>
      </c>
      <c r="O6" s="55">
        <v>1</v>
      </c>
      <c r="P6" s="37">
        <f t="shared" si="6"/>
        <v>5.8823529411764705E-2</v>
      </c>
      <c r="Q6" s="55">
        <v>0</v>
      </c>
      <c r="R6" s="37">
        <f t="shared" si="7"/>
        <v>0</v>
      </c>
      <c r="S6" s="55">
        <v>0</v>
      </c>
      <c r="T6" s="37">
        <f t="shared" si="8"/>
        <v>0</v>
      </c>
      <c r="U6" s="55">
        <v>0</v>
      </c>
      <c r="V6" s="37">
        <f t="shared" si="9"/>
        <v>0</v>
      </c>
      <c r="W6" s="36">
        <f t="shared" si="11"/>
        <v>0</v>
      </c>
      <c r="X6" s="37">
        <f t="shared" si="10"/>
        <v>0</v>
      </c>
    </row>
    <row r="7" spans="1:24" x14ac:dyDescent="0.25">
      <c r="A7" s="127" t="s">
        <v>42</v>
      </c>
      <c r="B7" s="55" t="s">
        <v>20</v>
      </c>
      <c r="C7" s="55">
        <v>20</v>
      </c>
      <c r="D7" s="55">
        <v>20</v>
      </c>
      <c r="E7" s="36">
        <f t="shared" si="0"/>
        <v>16</v>
      </c>
      <c r="F7" s="37">
        <f t="shared" si="1"/>
        <v>0.8</v>
      </c>
      <c r="G7" s="55">
        <v>15</v>
      </c>
      <c r="H7" s="37">
        <f t="shared" si="2"/>
        <v>0.75</v>
      </c>
      <c r="I7" s="55">
        <v>4</v>
      </c>
      <c r="J7" s="37">
        <f t="shared" si="3"/>
        <v>0.2</v>
      </c>
      <c r="K7" s="55">
        <v>0</v>
      </c>
      <c r="L7" s="37">
        <f t="shared" si="4"/>
        <v>0</v>
      </c>
      <c r="M7" s="55">
        <v>0</v>
      </c>
      <c r="N7" s="37">
        <f t="shared" si="5"/>
        <v>0</v>
      </c>
      <c r="O7" s="55">
        <v>1</v>
      </c>
      <c r="P7" s="37">
        <f t="shared" si="6"/>
        <v>0.05</v>
      </c>
      <c r="Q7" s="55">
        <v>0</v>
      </c>
      <c r="R7" s="37">
        <f t="shared" si="7"/>
        <v>0</v>
      </c>
      <c r="S7" s="55">
        <v>0</v>
      </c>
      <c r="T7" s="37">
        <f t="shared" si="8"/>
        <v>0</v>
      </c>
      <c r="U7" s="55">
        <v>0</v>
      </c>
      <c r="V7" s="37">
        <f t="shared" si="9"/>
        <v>0</v>
      </c>
      <c r="W7" s="36">
        <f t="shared" si="11"/>
        <v>0</v>
      </c>
      <c r="X7" s="37">
        <f t="shared" si="10"/>
        <v>0</v>
      </c>
    </row>
    <row r="8" spans="1:24" x14ac:dyDescent="0.25">
      <c r="A8" s="128"/>
      <c r="B8" s="55" t="s">
        <v>32</v>
      </c>
      <c r="C8" s="55">
        <v>15</v>
      </c>
      <c r="D8" s="55">
        <v>15</v>
      </c>
      <c r="E8" s="36">
        <f t="shared" si="0"/>
        <v>15</v>
      </c>
      <c r="F8" s="37">
        <f t="shared" si="1"/>
        <v>1</v>
      </c>
      <c r="G8" s="55">
        <v>11</v>
      </c>
      <c r="H8" s="37">
        <f t="shared" si="2"/>
        <v>0.73333333333333328</v>
      </c>
      <c r="I8" s="55">
        <v>0</v>
      </c>
      <c r="J8" s="37">
        <f t="shared" si="3"/>
        <v>0</v>
      </c>
      <c r="K8" s="55">
        <v>0</v>
      </c>
      <c r="L8" s="37">
        <f t="shared" si="4"/>
        <v>0</v>
      </c>
      <c r="M8" s="55">
        <v>0</v>
      </c>
      <c r="N8" s="37">
        <f t="shared" si="5"/>
        <v>0</v>
      </c>
      <c r="O8" s="55">
        <v>3</v>
      </c>
      <c r="P8" s="37">
        <f t="shared" si="6"/>
        <v>0.2</v>
      </c>
      <c r="Q8" s="55">
        <v>0</v>
      </c>
      <c r="R8" s="37">
        <f t="shared" si="7"/>
        <v>0</v>
      </c>
      <c r="S8" s="55">
        <v>0</v>
      </c>
      <c r="T8" s="37">
        <f t="shared" si="8"/>
        <v>0</v>
      </c>
      <c r="U8" s="55">
        <v>1</v>
      </c>
      <c r="V8" s="37">
        <f t="shared" si="9"/>
        <v>6.6666666666666666E-2</v>
      </c>
      <c r="W8" s="36">
        <f t="shared" si="11"/>
        <v>0</v>
      </c>
      <c r="X8" s="37">
        <f t="shared" si="10"/>
        <v>0</v>
      </c>
    </row>
    <row r="9" spans="1:24" x14ac:dyDescent="0.25">
      <c r="A9" s="55" t="s">
        <v>52</v>
      </c>
      <c r="B9" s="55" t="s">
        <v>20</v>
      </c>
      <c r="C9" s="55">
        <v>22</v>
      </c>
      <c r="D9" s="55">
        <v>22</v>
      </c>
      <c r="E9" s="36">
        <f t="shared" si="0"/>
        <v>22</v>
      </c>
      <c r="F9" s="37">
        <f t="shared" si="1"/>
        <v>1</v>
      </c>
      <c r="G9" s="55">
        <v>21</v>
      </c>
      <c r="H9" s="37">
        <f t="shared" si="2"/>
        <v>0.95454545454545459</v>
      </c>
      <c r="I9" s="55">
        <v>0</v>
      </c>
      <c r="J9" s="37">
        <f t="shared" si="3"/>
        <v>0</v>
      </c>
      <c r="K9" s="55">
        <v>0</v>
      </c>
      <c r="L9" s="37">
        <f t="shared" si="4"/>
        <v>0</v>
      </c>
      <c r="M9" s="55">
        <v>0</v>
      </c>
      <c r="N9" s="37">
        <f t="shared" si="5"/>
        <v>0</v>
      </c>
      <c r="O9" s="55">
        <v>1</v>
      </c>
      <c r="P9" s="37">
        <f t="shared" si="6"/>
        <v>4.5454545454545456E-2</v>
      </c>
      <c r="Q9" s="55">
        <v>0</v>
      </c>
      <c r="R9" s="37">
        <f t="shared" si="7"/>
        <v>0</v>
      </c>
      <c r="S9" s="55">
        <v>0</v>
      </c>
      <c r="T9" s="37">
        <f t="shared" si="8"/>
        <v>0</v>
      </c>
      <c r="U9" s="55">
        <v>0</v>
      </c>
      <c r="V9" s="37">
        <f t="shared" si="9"/>
        <v>0</v>
      </c>
      <c r="W9" s="36">
        <f t="shared" si="11"/>
        <v>0</v>
      </c>
      <c r="X9" s="37">
        <f t="shared" si="10"/>
        <v>0</v>
      </c>
    </row>
    <row r="10" spans="1:24" x14ac:dyDescent="0.25">
      <c r="A10" s="55" t="s">
        <v>60</v>
      </c>
      <c r="B10" s="55" t="s">
        <v>32</v>
      </c>
      <c r="C10" s="55">
        <v>59</v>
      </c>
      <c r="D10" s="55">
        <v>59</v>
      </c>
      <c r="E10" s="36">
        <f t="shared" si="0"/>
        <v>51</v>
      </c>
      <c r="F10" s="37">
        <f t="shared" si="1"/>
        <v>0.86440677966101698</v>
      </c>
      <c r="G10" s="55">
        <v>46</v>
      </c>
      <c r="H10" s="37">
        <f t="shared" si="2"/>
        <v>0.77966101694915257</v>
      </c>
      <c r="I10" s="55">
        <v>8</v>
      </c>
      <c r="J10" s="37">
        <f t="shared" si="3"/>
        <v>0.13559322033898305</v>
      </c>
      <c r="K10" s="55">
        <v>0</v>
      </c>
      <c r="L10" s="37">
        <f t="shared" si="4"/>
        <v>0</v>
      </c>
      <c r="M10" s="55">
        <v>0</v>
      </c>
      <c r="N10" s="37">
        <f t="shared" si="5"/>
        <v>0</v>
      </c>
      <c r="O10" s="55">
        <v>4</v>
      </c>
      <c r="P10" s="37">
        <f t="shared" si="6"/>
        <v>6.7796610169491525E-2</v>
      </c>
      <c r="Q10" s="55">
        <v>1</v>
      </c>
      <c r="R10" s="37">
        <f t="shared" si="7"/>
        <v>1.6949152542372881E-2</v>
      </c>
      <c r="S10" s="55">
        <v>0</v>
      </c>
      <c r="T10" s="37">
        <f t="shared" si="8"/>
        <v>0</v>
      </c>
      <c r="U10" s="55">
        <v>0</v>
      </c>
      <c r="V10" s="37">
        <f t="shared" si="9"/>
        <v>0</v>
      </c>
      <c r="W10" s="36">
        <f t="shared" si="11"/>
        <v>0</v>
      </c>
      <c r="X10" s="37">
        <f t="shared" si="10"/>
        <v>0</v>
      </c>
    </row>
    <row r="11" spans="1:24" x14ac:dyDescent="0.25">
      <c r="A11" s="55" t="s">
        <v>61</v>
      </c>
      <c r="B11" s="55" t="s">
        <v>32</v>
      </c>
      <c r="C11" s="55">
        <v>2</v>
      </c>
      <c r="D11" s="55">
        <v>2</v>
      </c>
      <c r="E11" s="36">
        <f t="shared" si="0"/>
        <v>2</v>
      </c>
      <c r="F11" s="37">
        <f t="shared" si="1"/>
        <v>1</v>
      </c>
      <c r="G11" s="55">
        <v>1</v>
      </c>
      <c r="H11" s="37">
        <f t="shared" si="2"/>
        <v>0.5</v>
      </c>
      <c r="I11" s="55">
        <v>0</v>
      </c>
      <c r="J11" s="37">
        <f t="shared" si="3"/>
        <v>0</v>
      </c>
      <c r="K11" s="55">
        <v>0</v>
      </c>
      <c r="L11" s="37">
        <f t="shared" si="4"/>
        <v>0</v>
      </c>
      <c r="M11" s="55">
        <v>0</v>
      </c>
      <c r="N11" s="37">
        <f t="shared" si="5"/>
        <v>0</v>
      </c>
      <c r="O11" s="55">
        <v>1</v>
      </c>
      <c r="P11" s="37">
        <f t="shared" si="6"/>
        <v>0.5</v>
      </c>
      <c r="Q11" s="55">
        <v>0</v>
      </c>
      <c r="R11" s="37">
        <f t="shared" si="7"/>
        <v>0</v>
      </c>
      <c r="S11" s="55">
        <v>0</v>
      </c>
      <c r="T11" s="37">
        <f t="shared" si="8"/>
        <v>0</v>
      </c>
      <c r="U11" s="55">
        <v>0</v>
      </c>
      <c r="V11" s="37">
        <f t="shared" si="9"/>
        <v>0</v>
      </c>
      <c r="W11" s="36">
        <f t="shared" si="11"/>
        <v>0</v>
      </c>
      <c r="X11" s="37">
        <f t="shared" si="10"/>
        <v>0</v>
      </c>
    </row>
    <row r="12" spans="1:24" x14ac:dyDescent="0.25">
      <c r="A12" s="101" t="s">
        <v>24</v>
      </c>
      <c r="B12" s="32" t="s">
        <v>25</v>
      </c>
      <c r="C12" s="55">
        <f>C4+C5+C6+C7+C8+C9+C10+C11</f>
        <v>174</v>
      </c>
      <c r="D12" s="55">
        <f>D4+D5+D6+D7+D8+D9+D10+D11</f>
        <v>174</v>
      </c>
      <c r="E12" s="36">
        <f t="shared" si="0"/>
        <v>160</v>
      </c>
      <c r="F12" s="37">
        <f t="shared" si="1"/>
        <v>0.91954022988505746</v>
      </c>
      <c r="G12" s="55">
        <f>G4+G5+G6+G7+G8+G9+G10+G11</f>
        <v>143</v>
      </c>
      <c r="H12" s="37">
        <f t="shared" si="2"/>
        <v>0.82183908045977017</v>
      </c>
      <c r="I12" s="55">
        <f>I4+I5+I6+I7+I8+I9+I10+I11</f>
        <v>14</v>
      </c>
      <c r="J12" s="37">
        <f t="shared" si="3"/>
        <v>8.0459770114942528E-2</v>
      </c>
      <c r="K12" s="55">
        <v>0</v>
      </c>
      <c r="L12" s="37">
        <f t="shared" si="4"/>
        <v>0</v>
      </c>
      <c r="M12" s="55">
        <v>0</v>
      </c>
      <c r="N12" s="37">
        <f t="shared" si="5"/>
        <v>0</v>
      </c>
      <c r="O12" s="55">
        <f>O4+O5+O6+O7+O8+O9+O10+O11</f>
        <v>14</v>
      </c>
      <c r="P12" s="37">
        <f t="shared" si="6"/>
        <v>8.0459770114942528E-2</v>
      </c>
      <c r="Q12" s="55">
        <f>Q4+Q5+Q6+Q7+Q8+Q9+Q10+Q11</f>
        <v>1</v>
      </c>
      <c r="R12" s="37">
        <f t="shared" si="7"/>
        <v>5.7471264367816091E-3</v>
      </c>
      <c r="S12" s="55">
        <v>0</v>
      </c>
      <c r="T12" s="37">
        <f t="shared" si="8"/>
        <v>0</v>
      </c>
      <c r="U12" s="58">
        <f>U4+U5+U6+U7+U8+U9+U10+U11</f>
        <v>1</v>
      </c>
      <c r="V12" s="37">
        <f t="shared" si="9"/>
        <v>5.7471264367816091E-3</v>
      </c>
      <c r="W12" s="36">
        <f t="shared" si="11"/>
        <v>0</v>
      </c>
      <c r="X12" s="37">
        <f t="shared" si="10"/>
        <v>0</v>
      </c>
    </row>
    <row r="13" spans="1:24" x14ac:dyDescent="0.25">
      <c r="A13" s="101"/>
      <c r="B13" s="32" t="s">
        <v>26</v>
      </c>
      <c r="C13" s="55">
        <f>C6+C7+C9</f>
        <v>59</v>
      </c>
      <c r="D13" s="55">
        <f>D6+D7+D9</f>
        <v>59</v>
      </c>
      <c r="E13" s="36">
        <f t="shared" si="0"/>
        <v>54</v>
      </c>
      <c r="F13" s="37">
        <f t="shared" si="1"/>
        <v>0.9152542372881356</v>
      </c>
      <c r="G13" s="55">
        <f>G6+G7+G9</f>
        <v>51</v>
      </c>
      <c r="H13" s="37">
        <f t="shared" si="2"/>
        <v>0.86440677966101698</v>
      </c>
      <c r="I13" s="55">
        <f>I6+I7+I9</f>
        <v>5</v>
      </c>
      <c r="J13" s="37">
        <f t="shared" si="3"/>
        <v>8.4745762711864403E-2</v>
      </c>
      <c r="K13" s="55">
        <v>0</v>
      </c>
      <c r="L13" s="37">
        <f t="shared" si="4"/>
        <v>0</v>
      </c>
      <c r="M13" s="55">
        <v>0</v>
      </c>
      <c r="N13" s="37">
        <f t="shared" si="5"/>
        <v>0</v>
      </c>
      <c r="O13" s="55">
        <f>O7+O6+O9</f>
        <v>3</v>
      </c>
      <c r="P13" s="37">
        <f t="shared" si="6"/>
        <v>5.0847457627118647E-2</v>
      </c>
      <c r="Q13" s="55">
        <v>0</v>
      </c>
      <c r="R13" s="37">
        <f t="shared" si="7"/>
        <v>0</v>
      </c>
      <c r="S13" s="55">
        <v>0</v>
      </c>
      <c r="T13" s="37">
        <f t="shared" si="8"/>
        <v>0</v>
      </c>
      <c r="U13" s="55">
        <v>0</v>
      </c>
      <c r="V13" s="37">
        <f t="shared" si="9"/>
        <v>0</v>
      </c>
      <c r="W13" s="36">
        <f t="shared" si="11"/>
        <v>0</v>
      </c>
      <c r="X13" s="37">
        <f t="shared" si="10"/>
        <v>0</v>
      </c>
    </row>
    <row r="14" spans="1:24" x14ac:dyDescent="0.25">
      <c r="A14" s="101"/>
      <c r="B14" s="32" t="s">
        <v>27</v>
      </c>
      <c r="C14" s="55">
        <f>C4+C5+C8+C10+C11</f>
        <v>115</v>
      </c>
      <c r="D14" s="55">
        <f>D4+D5+D8+D10+D11</f>
        <v>115</v>
      </c>
      <c r="E14" s="36">
        <f t="shared" ref="E14" si="12">C14-I14-W14</f>
        <v>106</v>
      </c>
      <c r="F14" s="37">
        <f t="shared" ref="F14" si="13">E14/C14</f>
        <v>0.92173913043478262</v>
      </c>
      <c r="G14" s="55">
        <f>G4+G5+G8+G10+G11</f>
        <v>92</v>
      </c>
      <c r="H14" s="37">
        <f t="shared" ref="H14" si="14">G14/C14</f>
        <v>0.8</v>
      </c>
      <c r="I14" s="55">
        <f>I4+I5+I8+I10+I11</f>
        <v>9</v>
      </c>
      <c r="J14" s="37">
        <f t="shared" ref="J14" si="15">I14/C14</f>
        <v>7.8260869565217397E-2</v>
      </c>
      <c r="K14" s="55">
        <v>0</v>
      </c>
      <c r="L14" s="37">
        <f t="shared" ref="L14" si="16">K14/C14</f>
        <v>0</v>
      </c>
      <c r="M14" s="55">
        <v>0</v>
      </c>
      <c r="N14" s="37">
        <f t="shared" ref="N14" si="17">M14/C14</f>
        <v>0</v>
      </c>
      <c r="O14" s="55">
        <f>O5+O8+O10+O11</f>
        <v>11</v>
      </c>
      <c r="P14" s="37">
        <f t="shared" ref="P14" si="18">O14/C14</f>
        <v>9.5652173913043481E-2</v>
      </c>
      <c r="Q14" s="55">
        <f>Q10</f>
        <v>1</v>
      </c>
      <c r="R14" s="37">
        <f t="shared" ref="R14" si="19">Q14/C14</f>
        <v>8.6956521739130436E-3</v>
      </c>
      <c r="S14" s="55">
        <v>0</v>
      </c>
      <c r="T14" s="37">
        <f t="shared" ref="T14" si="20">S14/C14</f>
        <v>0</v>
      </c>
      <c r="U14" s="55">
        <f>U8</f>
        <v>1</v>
      </c>
      <c r="V14" s="37">
        <f t="shared" ref="V14" si="21">U14/C14</f>
        <v>8.6956521739130436E-3</v>
      </c>
      <c r="W14" s="36">
        <f t="shared" ref="W14" si="22">C14-D14</f>
        <v>0</v>
      </c>
      <c r="X14" s="37">
        <f t="shared" ref="X14" si="23">W14/C14</f>
        <v>0</v>
      </c>
    </row>
  </sheetData>
  <mergeCells count="33">
    <mergeCell ref="U1:V1"/>
    <mergeCell ref="V2:V3"/>
    <mergeCell ref="W2:W3"/>
    <mergeCell ref="X2:X3"/>
    <mergeCell ref="T2:T3"/>
    <mergeCell ref="U2:U3"/>
    <mergeCell ref="A7:A8"/>
    <mergeCell ref="P2:P3"/>
    <mergeCell ref="Q2:Q3"/>
    <mergeCell ref="R2:R3"/>
    <mergeCell ref="S2:S3"/>
    <mergeCell ref="A1:A3"/>
    <mergeCell ref="B1:B3"/>
    <mergeCell ref="C1:C3"/>
    <mergeCell ref="D1:D3"/>
    <mergeCell ref="E1:F1"/>
    <mergeCell ref="G1:H1"/>
    <mergeCell ref="A12:A14"/>
    <mergeCell ref="W1:X1"/>
    <mergeCell ref="E2:E3"/>
    <mergeCell ref="F2:F3"/>
    <mergeCell ref="G2:G3"/>
    <mergeCell ref="H2:H3"/>
    <mergeCell ref="I2:I3"/>
    <mergeCell ref="J2:J3"/>
    <mergeCell ref="K2:L2"/>
    <mergeCell ref="M2:N2"/>
    <mergeCell ref="O2:O3"/>
    <mergeCell ref="I1:J1"/>
    <mergeCell ref="K1:N1"/>
    <mergeCell ref="O1:P1"/>
    <mergeCell ref="Q1:R1"/>
    <mergeCell ref="S1:T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Общее</vt:lpstr>
      <vt:lpstr>ИББМ</vt:lpstr>
      <vt:lpstr>ИРИЗЧ</vt:lpstr>
      <vt:lpstr>ХФ</vt:lpstr>
      <vt:lpstr>рф</vt:lpstr>
      <vt:lpstr>ПФ</vt:lpstr>
      <vt:lpstr>ИИТММ</vt:lpstr>
      <vt:lpstr>ФКС</vt:lpstr>
      <vt:lpstr>ИФИЖ</vt:lpstr>
      <vt:lpstr>ИЭП</vt:lpstr>
      <vt:lpstr>ЮФ</vt:lpstr>
      <vt:lpstr>ДФ</vt:lpstr>
      <vt:lpstr>ФСН</vt:lpstr>
      <vt:lpstr>АФ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2023-08-02T08:26:06Z</dcterms:modified>
</cp:coreProperties>
</file>